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10"/>
  </bookViews>
  <sheets>
    <sheet name="postup" sheetId="1" r:id="rId1"/>
    <sheet name="2008-ÚČ" sheetId="2" r:id="rId2"/>
    <sheet name="2007-ÚČ" sheetId="3" r:id="rId3"/>
    <sheet name="2006-ÚČ" sheetId="4" r:id="rId4"/>
    <sheet name="2005-ÚČ" sheetId="5" r:id="rId5"/>
    <sheet name="PomocnyMCA" sheetId="6" state="hidden" r:id="rId6"/>
    <sheet name="2008-DE" sheetId="7" r:id="rId7"/>
    <sheet name="2007-DE" sheetId="8" r:id="rId8"/>
    <sheet name="2006-DE" sheetId="9" r:id="rId9"/>
    <sheet name="2005-DE" sheetId="10" r:id="rId10"/>
    <sheet name="bodování" sheetId="11" r:id="rId11"/>
  </sheets>
  <definedNames>
    <definedName name="_xlnm.Print_Area" localSheetId="9">'2005-DE'!$A$1:$I$26</definedName>
    <definedName name="_xlnm.Print_Area" localSheetId="8">'2006-DE'!$A$1:$I$26</definedName>
    <definedName name="_xlnm.Print_Area" localSheetId="7">'2007-DE'!$A$1:$I$26</definedName>
    <definedName name="_xlnm.Print_Area" localSheetId="6">'2008-DE'!$A$1:$I$26</definedName>
  </definedNames>
  <calcPr fullCalcOnLoad="1"/>
</workbook>
</file>

<file path=xl/sharedStrings.xml><?xml version="1.0" encoding="utf-8"?>
<sst xmlns="http://schemas.openxmlformats.org/spreadsheetml/2006/main" count="612" uniqueCount="180">
  <si>
    <t xml:space="preserve"> FINANČNÍ ZDRAVÍ</t>
  </si>
  <si>
    <t>- výpočet finančního zdraví se provádí z Rozvahy a Výkazu zisku a ztráty v případě žadatele účetní jednotky, nebo</t>
  </si>
  <si>
    <t>z Přiznání k dani z příjmů fyzických osob typ B u žadatelů s Daňovou evidencí</t>
  </si>
  <si>
    <t>- výpočet se provádí za poslední tři účetně uzavřená období</t>
  </si>
  <si>
    <t>(ve výjimečných případech i pouze za dva roky - nově vzniklý žadatel či žadatel poškozený z důvodů vyšší moci -</t>
  </si>
  <si>
    <t>povodně, sucho)</t>
  </si>
  <si>
    <t>Postup:</t>
  </si>
  <si>
    <t xml:space="preserve">1) vyplní se předem připravené výkazy na jednotlivých listech </t>
  </si>
  <si>
    <t>účetnictví</t>
  </si>
  <si>
    <t>, resp.</t>
  </si>
  <si>
    <t>daňové evidence</t>
  </si>
  <si>
    <t>dle příslušných roků (lze i např.: rok 2006 - daňová evidence a roky 2007, 2008 - účetnictví, tj. žadatel přešel z</t>
  </si>
  <si>
    <t>daňové evidence na účetnictví)</t>
  </si>
  <si>
    <t>2) ukazatelé se automaticky propočítají vč. přidělení bodů, celkové bodové hodnocení spolu s výsledek FZ se zjistí</t>
  </si>
  <si>
    <t>z listu</t>
  </si>
  <si>
    <t>bodování</t>
  </si>
  <si>
    <t>Rozvaha v plném rozsahu ke dni 31. 12. 2008</t>
  </si>
  <si>
    <t>Výsledek ukazatelů za rok 2007</t>
  </si>
  <si>
    <t>položka</t>
  </si>
  <si>
    <t>číslo rádku</t>
  </si>
  <si>
    <t>běžné účetní období</t>
  </si>
  <si>
    <t>č.</t>
  </si>
  <si>
    <t>ukazatel</t>
  </si>
  <si>
    <t>výsledek ukazatele</t>
  </si>
  <si>
    <t>BODY</t>
  </si>
  <si>
    <t>Aktiva celkem</t>
  </si>
  <si>
    <t>001</t>
  </si>
  <si>
    <t>ROA</t>
  </si>
  <si>
    <t xml:space="preserve">Oběžná aktiva </t>
  </si>
  <si>
    <t>031</t>
  </si>
  <si>
    <t>Dlouhodobá rentabilita</t>
  </si>
  <si>
    <t xml:space="preserve">Zásoby </t>
  </si>
  <si>
    <t>032</t>
  </si>
  <si>
    <t>Přidaná hodnota / vstupy</t>
  </si>
  <si>
    <t>Krátkodobé pohledávky</t>
  </si>
  <si>
    <t>048</t>
  </si>
  <si>
    <t>Rentabilita výkonů, z cash flow</t>
  </si>
  <si>
    <t>Dohadné účty aktivní</t>
  </si>
  <si>
    <t>056</t>
  </si>
  <si>
    <t>Celková zadluženost</t>
  </si>
  <si>
    <t>Krátkodobý finanční majetek</t>
  </si>
  <si>
    <t>058</t>
  </si>
  <si>
    <t>Úrokové krytí</t>
  </si>
  <si>
    <t xml:space="preserve">Časové rozlišení </t>
  </si>
  <si>
    <t>063</t>
  </si>
  <si>
    <t>Doba splatnosti dluhů, z cash flow</t>
  </si>
  <si>
    <t xml:space="preserve">Pasiva celkem </t>
  </si>
  <si>
    <t>067</t>
  </si>
  <si>
    <t>Krytí zásob čistým pracovním kapitálem</t>
  </si>
  <si>
    <t xml:space="preserve">Rezervní fondy, nedělitelný fond a ostatní fondy ze zisku </t>
  </si>
  <si>
    <t>078</t>
  </si>
  <si>
    <t>Celková likvidita</t>
  </si>
  <si>
    <t xml:space="preserve">Výsledek hospodaření minulých let </t>
  </si>
  <si>
    <t>081</t>
  </si>
  <si>
    <t>∑</t>
  </si>
  <si>
    <t>Počet bodů celkem za rok 2007</t>
  </si>
  <si>
    <t>Výsledek hospodaření běžného účetního období</t>
  </si>
  <si>
    <t>084</t>
  </si>
  <si>
    <t>Cizí zdroje</t>
  </si>
  <si>
    <t>085</t>
  </si>
  <si>
    <t>Rezervy</t>
  </si>
  <si>
    <t>086</t>
  </si>
  <si>
    <t>Dohadné účty pasivní</t>
  </si>
  <si>
    <t>099</t>
  </si>
  <si>
    <t>Krátkodobé závazky</t>
  </si>
  <si>
    <t>102</t>
  </si>
  <si>
    <t>112</t>
  </si>
  <si>
    <t>Bankovní úvěry krátkodobé</t>
  </si>
  <si>
    <t>116</t>
  </si>
  <si>
    <t>Krátkodobé finanční výpomoci</t>
  </si>
  <si>
    <t>117</t>
  </si>
  <si>
    <t>118</t>
  </si>
  <si>
    <t>Výkaz zisku a ztráty v plném rozsahu ke dni 31. 12. 2008</t>
  </si>
  <si>
    <t>Tržby za prodej zboží</t>
  </si>
  <si>
    <t>01</t>
  </si>
  <si>
    <t>Náklady vynaložené na prodané zboží</t>
  </si>
  <si>
    <t>02</t>
  </si>
  <si>
    <t>Výkony</t>
  </si>
  <si>
    <t>04</t>
  </si>
  <si>
    <t>Výkonová spotřeba</t>
  </si>
  <si>
    <t>08</t>
  </si>
  <si>
    <t>Přidaná hodnota</t>
  </si>
  <si>
    <t>11</t>
  </si>
  <si>
    <t>Odpisy dlouhodobého nehmotného a hmotného majetku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</si>
  <si>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</si>
  <si>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</si>
  <si>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</si>
  <si>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</si>
  <si>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</si>
  <si>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</si>
  <si>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</si>
  <si>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Výsledek hospodaření za běžnou činnost</t>
  </si>
  <si>
    <t>52</t>
  </si>
  <si>
    <t>Rozvaha v plném rozsahu ke dni 31. 12. 2007</t>
  </si>
  <si>
    <t>Výkaz zisku a ztráty v plném rozsahu ke dni 31. 12. 2007</t>
  </si>
  <si>
    <t>Rozvaha v plném rozsahu ke dni 31. 12. 2006</t>
  </si>
  <si>
    <t>Výsledek ukazatelů za rok 2006</t>
  </si>
  <si>
    <t>Počet bodů celkem za rok 2006</t>
  </si>
  <si>
    <t>Výkaz zisku a ztráty v plném rozsahu ke dni 31. 12. 2006</t>
  </si>
  <si>
    <t>Rozvaha v plném rozsahu ke dni 31. 12. 2005</t>
  </si>
  <si>
    <t>Výsledek ukazatelů za rok 2005</t>
  </si>
  <si>
    <t>Počet bodů celkem za rok 2005</t>
  </si>
  <si>
    <t>Výkaz zisku a ztráty v plném rozsahu ke dni 31. 12. 2005</t>
  </si>
  <si>
    <t>Přiznání k dani z příjmů fyzických osob B 2008</t>
  </si>
  <si>
    <t>na konci zdaňovacího období</t>
  </si>
  <si>
    <t>Dlouhodobý hmotný majetek</t>
  </si>
  <si>
    <t>1</t>
  </si>
  <si>
    <t>Rentabilita celkového majetku</t>
  </si>
  <si>
    <t>Dlouhodobý nehmotný majetek *)</t>
  </si>
  <si>
    <t>Rentabilita vlastních zdrojů</t>
  </si>
  <si>
    <t>Peněžní prostředky v hotovosti</t>
  </si>
  <si>
    <t>2</t>
  </si>
  <si>
    <t>Peněžní prostředky na bankovních účtech</t>
  </si>
  <si>
    <t>3</t>
  </si>
  <si>
    <t>Krytí dlouhodobého majetku vl. zdroji</t>
  </si>
  <si>
    <t>Cenné papíry a peněžní vklady *)</t>
  </si>
  <si>
    <t>Podíl výdajů na 1 Kč příjmů</t>
  </si>
  <si>
    <t>Zásoby</t>
  </si>
  <si>
    <t>4</t>
  </si>
  <si>
    <t>Doba obratu zásob</t>
  </si>
  <si>
    <t>Pohledávky včetně poskytnutých úvěrů a půjček</t>
  </si>
  <si>
    <t>5</t>
  </si>
  <si>
    <t>Obrátkovost majetku</t>
  </si>
  <si>
    <t>Ostatní majetek</t>
  </si>
  <si>
    <t>6</t>
  </si>
  <si>
    <t>Likvidita</t>
  </si>
  <si>
    <t>Závazky včetně přijatých úvěrů a půjček</t>
  </si>
  <si>
    <t>7</t>
  </si>
  <si>
    <t>Doba splatnosti závazků</t>
  </si>
  <si>
    <t>8</t>
  </si>
  <si>
    <t>poplatník</t>
  </si>
  <si>
    <t>Příjmy podle § 7 zákona</t>
  </si>
  <si>
    <t>101</t>
  </si>
  <si>
    <t>PŘÍLOHA č. 1, str. 2</t>
  </si>
  <si>
    <t>Výdaje související s příjmy podle § 7 zákona</t>
  </si>
  <si>
    <t>D. Tabulka pro poplatníky, kteří vedou daňovou</t>
  </si>
  <si>
    <t>Pojistné</t>
  </si>
  <si>
    <t>103</t>
  </si>
  <si>
    <r>
      <t xml:space="preserve">evidenci podle </t>
    </r>
    <r>
      <rPr>
        <sz val="11"/>
        <rFont val="Arial"/>
        <family val="2"/>
      </rPr>
      <t>§</t>
    </r>
    <r>
      <rPr>
        <i/>
        <sz val="11"/>
        <rFont val="Verdana"/>
        <family val="2"/>
      </rPr>
      <t xml:space="preserve"> 7b zákona</t>
    </r>
  </si>
  <si>
    <t>Rozdíl mezi příjmy a výdaji (ř. 101 - 102 - 103)</t>
  </si>
  <si>
    <t>104</t>
  </si>
  <si>
    <t>PŘÍLOHA č. 1, str. 1</t>
  </si>
  <si>
    <t>Odpisy</t>
  </si>
  <si>
    <t>ODP</t>
  </si>
  <si>
    <t xml:space="preserve">1. Výpočet dílčího základu daně z příjmů z podnikání  </t>
  </si>
  <si>
    <t>a z jiné samostatné výdělečné činnosti</t>
  </si>
  <si>
    <t>Odpisový plán</t>
  </si>
  <si>
    <t xml:space="preserve">*) v daňovém přiznání součástí položky Ostatní majetek (výši Ostatního </t>
  </si>
  <si>
    <t>majetku je tak nutno upravit - odečíst - DNM, resp. CP a peněžní vklady)</t>
  </si>
  <si>
    <t>Přiznání k dani z příjmů fyzických osob B 2007</t>
  </si>
  <si>
    <t>Přiznání k dani z příjmů fyzických osob B 2006</t>
  </si>
  <si>
    <t>Přiznání k dani z příjmů fyzických osob B 2005</t>
  </si>
  <si>
    <t>Finanční zdraví podniku</t>
  </si>
  <si>
    <t>Výsledné hodnocení</t>
  </si>
  <si>
    <t>kategorie</t>
  </si>
  <si>
    <t>od</t>
  </si>
  <si>
    <t>do</t>
  </si>
  <si>
    <t>roky</t>
  </si>
  <si>
    <t>období</t>
  </si>
  <si>
    <t>průměrný počet bodů</t>
  </si>
  <si>
    <t>ANO/NE</t>
  </si>
  <si>
    <t>A - ANO</t>
  </si>
  <si>
    <t>2008-ÚČ, 2007-ÚČ, 2006-ÚČ</t>
  </si>
  <si>
    <t>B - ANO</t>
  </si>
  <si>
    <t>2007-ÚČ, 2006-ÚČ, 2005-ÚČ</t>
  </si>
  <si>
    <t>C - ANO</t>
  </si>
  <si>
    <t xml:space="preserve"> 2008-ÚČ, 2007-ÚČ </t>
  </si>
  <si>
    <t>D - NE</t>
  </si>
  <si>
    <t>2007-ÚČ, 2006-ÚČ</t>
  </si>
  <si>
    <t>E - NE</t>
  </si>
  <si>
    <t>2008-DE, 2007-DE, 2006-DE</t>
  </si>
  <si>
    <t>2007-DE, 2006-DE, 2005-DE</t>
  </si>
  <si>
    <t xml:space="preserve"> 2008-DE, 2007-DE </t>
  </si>
  <si>
    <t>2007-DE, 2006-DE</t>
  </si>
  <si>
    <t>2008-ÚČ, 2007-ÚČ, 2006-DE</t>
  </si>
  <si>
    <t>2007-ÚČ, 2006-ÚČ, 2005-DE</t>
  </si>
  <si>
    <t>2008-ÚČ, 2007-DE, 2006-DE</t>
  </si>
  <si>
    <t>2007-ÚČ, 2006-DE, 2005-DE</t>
  </si>
  <si>
    <t xml:space="preserve"> 2008-ÚČ, 2007-DE </t>
  </si>
  <si>
    <t xml:space="preserve"> 2007-ÚČ, 2006-DE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</si>
</sst>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2"/>
    </font>
    <font>
      <sz val="10"/>
      <name val="Arial"/>
      <family val="0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sz val="11"/>
      <color indexed="9"/>
      <name val="Verdana"/>
      <family val="2"/>
    </font>
    <font>
      <sz val="11"/>
      <name val="Arial CE"/>
      <family val="2"/>
    </font>
    <font>
      <i/>
      <sz val="12"/>
      <name val="Verdana"/>
      <family val="2"/>
    </font>
    <font>
      <sz val="11"/>
      <color indexed="10"/>
      <name val="Verdana"/>
      <family val="2"/>
    </font>
    <font>
      <i/>
      <sz val="10"/>
      <name val="Verdana"/>
      <family val="2"/>
    </font>
    <font>
      <sz val="11"/>
      <name val="Arial"/>
      <family val="2"/>
    </font>
    <font>
      <b/>
      <i/>
      <sz val="11"/>
      <name val="Verdana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hair">
        <color indexed="22"/>
      </right>
      <top style="thick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ck">
        <color indexed="22"/>
      </top>
      <bottom style="hair">
        <color indexed="22"/>
      </bottom>
    </border>
    <border>
      <left style="hair">
        <color indexed="22"/>
      </left>
      <right style="thick">
        <color indexed="22"/>
      </right>
      <top style="thick">
        <color indexed="22"/>
      </top>
      <bottom style="hair">
        <color indexed="22"/>
      </bottom>
    </border>
    <border>
      <left style="thick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ck">
        <color indexed="22"/>
      </right>
      <top style="hair">
        <color indexed="22"/>
      </top>
      <bottom style="hair">
        <color indexed="22"/>
      </bottom>
    </border>
    <border>
      <left style="thick">
        <color indexed="22"/>
      </left>
      <right style="hair">
        <color indexed="22"/>
      </right>
      <top style="hair">
        <color indexed="22"/>
      </top>
      <bottom style="thick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ck">
        <color indexed="22"/>
      </bottom>
    </border>
    <border>
      <left style="hair">
        <color indexed="22"/>
      </left>
      <right style="thick">
        <color indexed="22"/>
      </right>
      <top style="hair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hair">
        <color indexed="22"/>
      </right>
      <top style="thick">
        <color indexed="22"/>
      </top>
      <bottom style="thick">
        <color indexed="22"/>
      </bottom>
    </border>
    <border>
      <left style="hair">
        <color indexed="22"/>
      </left>
      <right style="hair">
        <color indexed="22"/>
      </right>
      <top style="thick">
        <color indexed="22"/>
      </top>
      <bottom style="thick">
        <color indexed="22"/>
      </bottom>
    </border>
    <border>
      <left style="hair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8" fillId="3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49" fontId="7" fillId="5" borderId="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7" fillId="2" borderId="11" xfId="0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AB7A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E4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D016"/>
      <rgbColor rgb="00E48D06"/>
      <rgbColor rgb="00FF6600"/>
      <rgbColor rgb="00666699"/>
      <rgbColor rgb="00969696"/>
      <rgbColor rgb="00003366"/>
      <rgbColor rgb="00339966"/>
      <rgbColor rgb="00034A31"/>
      <rgbColor rgb="00333300"/>
      <rgbColor rgb="00D81E0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104775</xdr:rowOff>
    </xdr:from>
    <xdr:to>
      <xdr:col>6</xdr:col>
      <xdr:colOff>38100</xdr:colOff>
      <xdr:row>24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6438900" y="4524375"/>
          <a:ext cx="1028700" cy="4381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76200</xdr:rowOff>
    </xdr:from>
    <xdr:to>
      <xdr:col>6</xdr:col>
      <xdr:colOff>0</xdr:colOff>
      <xdr:row>21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6448425" y="3771900"/>
          <a:ext cx="981075" cy="49530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180975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81300"/>
          <a:ext cx="990600" cy="7429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95250</xdr:rowOff>
    </xdr:from>
    <xdr:to>
      <xdr:col>6</xdr:col>
      <xdr:colOff>38100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6438900" y="4514850"/>
          <a:ext cx="1028700" cy="4381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66675</xdr:rowOff>
    </xdr:from>
    <xdr:to>
      <xdr:col>6</xdr:col>
      <xdr:colOff>0</xdr:colOff>
      <xdr:row>21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6448425" y="3762375"/>
          <a:ext cx="981075" cy="49530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81300"/>
          <a:ext cx="990600" cy="7429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95250</xdr:rowOff>
    </xdr:from>
    <xdr:to>
      <xdr:col>6</xdr:col>
      <xdr:colOff>38100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6438900" y="4514850"/>
          <a:ext cx="1028700" cy="4381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66675</xdr:rowOff>
    </xdr:from>
    <xdr:to>
      <xdr:col>6</xdr:col>
      <xdr:colOff>0</xdr:colOff>
      <xdr:row>21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6448425" y="3762375"/>
          <a:ext cx="981075" cy="49530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81300"/>
          <a:ext cx="990600" cy="7429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95250</xdr:rowOff>
    </xdr:from>
    <xdr:to>
      <xdr:col>6</xdr:col>
      <xdr:colOff>38100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6438900" y="4514850"/>
          <a:ext cx="1028700" cy="4381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66675</xdr:rowOff>
    </xdr:from>
    <xdr:to>
      <xdr:col>6</xdr:col>
      <xdr:colOff>0</xdr:colOff>
      <xdr:row>21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6448425" y="3762375"/>
          <a:ext cx="981075" cy="49530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81300"/>
          <a:ext cx="990600" cy="7429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zoomScale="75" zoomScaleNormal="75" zoomScaleSheetLayoutView="75" workbookViewId="0" topLeftCell="A1">
      <selection activeCell="D13" sqref="D13"/>
    </sheetView>
  </sheetViews>
  <sheetFormatPr defaultColWidth="9.00390625" defaultRowHeight="12.75"/>
  <cols>
    <col min="1" max="1" width="5.00390625" style="0" customWidth="1"/>
    <col min="2" max="2" width="1.625" style="0" customWidth="1"/>
    <col min="3" max="3" width="7.25390625" style="0" customWidth="1"/>
    <col min="4" max="4" width="12.75390625" style="0" customWidth="1"/>
    <col min="5" max="5" width="17.375" style="0" customWidth="1"/>
    <col min="6" max="7" width="7.875" style="0" customWidth="1"/>
    <col min="8" max="8" width="7.75390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625" style="0" customWidth="1"/>
    <col min="13" max="13" width="6.375" style="0" customWidth="1"/>
    <col min="14" max="14" width="25.00390625" style="0" customWidth="1"/>
    <col min="15" max="15" width="3.625" style="0" customWidth="1"/>
  </cols>
  <sheetData>
    <row r="2" spans="1:21" ht="7.5" customHeight="1">
      <c r="A2" s="1"/>
      <c r="B2" s="2"/>
      <c r="C2" s="3"/>
      <c r="D2" s="3"/>
      <c r="E2" s="3"/>
      <c r="F2" s="4"/>
      <c r="G2" s="5"/>
      <c r="H2" s="6"/>
      <c r="I2" s="7"/>
      <c r="J2" s="3"/>
      <c r="K2" s="3"/>
      <c r="L2" s="3"/>
      <c r="M2" s="8"/>
      <c r="N2" s="1"/>
      <c r="O2" s="1"/>
      <c r="P2" s="1"/>
      <c r="Q2" s="1"/>
      <c r="R2" s="1"/>
      <c r="S2" s="1"/>
      <c r="T2" s="1"/>
      <c r="U2" s="9"/>
    </row>
    <row r="3" spans="1:21" ht="18">
      <c r="A3" s="1"/>
      <c r="B3" s="10"/>
      <c r="C3" s="11"/>
      <c r="D3" s="11"/>
      <c r="E3" s="11"/>
      <c r="F3" s="12" t="s">
        <v>0</v>
      </c>
      <c r="G3" s="13"/>
      <c r="H3" s="13"/>
      <c r="I3" s="14"/>
      <c r="J3" s="15"/>
      <c r="K3" s="15"/>
      <c r="L3" s="15"/>
      <c r="M3" s="16"/>
      <c r="N3" s="1"/>
      <c r="O3" s="1"/>
      <c r="P3" s="1"/>
      <c r="Q3" s="1"/>
      <c r="R3" s="1"/>
      <c r="S3" s="1"/>
      <c r="T3" s="1"/>
      <c r="U3" s="9"/>
    </row>
    <row r="4" spans="1:21" ht="14.25">
      <c r="A4" s="1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1"/>
      <c r="O4" s="1"/>
      <c r="P4" s="1"/>
      <c r="Q4" s="1"/>
      <c r="R4" s="1"/>
      <c r="S4" s="1"/>
      <c r="T4" s="1"/>
      <c r="U4" s="9"/>
    </row>
    <row r="5" spans="1:21" ht="14.25">
      <c r="A5" s="20"/>
      <c r="B5" s="21"/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0"/>
      <c r="O5" s="20"/>
      <c r="P5" s="20"/>
      <c r="Q5" s="20"/>
      <c r="R5" s="20"/>
      <c r="S5" s="20"/>
      <c r="T5" s="1"/>
      <c r="U5" s="9"/>
    </row>
    <row r="6" spans="1:21" ht="14.25">
      <c r="A6" s="20"/>
      <c r="B6" s="21"/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3"/>
      <c r="N6" s="20"/>
      <c r="O6" s="20"/>
      <c r="P6" s="20"/>
      <c r="Q6" s="20"/>
      <c r="R6" s="20"/>
      <c r="S6" s="20"/>
      <c r="T6" s="1"/>
      <c r="U6" s="9"/>
    </row>
    <row r="7" spans="1:21" ht="14.25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0"/>
      <c r="O7" s="20"/>
      <c r="P7" s="20"/>
      <c r="Q7" s="20"/>
      <c r="R7" s="20"/>
      <c r="S7" s="20"/>
      <c r="T7" s="1"/>
      <c r="U7" s="9"/>
    </row>
    <row r="8" spans="1:21" ht="14.25">
      <c r="A8" s="20"/>
      <c r="B8" s="21"/>
      <c r="C8" s="22" t="s">
        <v>3</v>
      </c>
      <c r="D8" s="22"/>
      <c r="E8" s="22"/>
      <c r="F8" s="22"/>
      <c r="G8" s="22"/>
      <c r="H8" s="22"/>
      <c r="I8" s="22"/>
      <c r="J8" s="22"/>
      <c r="K8" s="22"/>
      <c r="L8" s="22"/>
      <c r="M8" s="23"/>
      <c r="N8" s="20"/>
      <c r="O8" s="20"/>
      <c r="P8" s="20"/>
      <c r="Q8" s="20"/>
      <c r="R8" s="20"/>
      <c r="S8" s="20"/>
      <c r="T8" s="1"/>
      <c r="U8" s="9"/>
    </row>
    <row r="9" spans="1:21" ht="14.25">
      <c r="A9" s="20"/>
      <c r="B9" s="21"/>
      <c r="C9" s="24" t="s">
        <v>4</v>
      </c>
      <c r="D9" s="25"/>
      <c r="E9" s="25"/>
      <c r="F9" s="25"/>
      <c r="G9" s="25"/>
      <c r="H9" s="25"/>
      <c r="I9" s="25"/>
      <c r="J9" s="25"/>
      <c r="K9" s="25"/>
      <c r="L9" s="25"/>
      <c r="M9" s="26"/>
      <c r="N9" s="27"/>
      <c r="O9" s="27"/>
      <c r="P9" s="27"/>
      <c r="Q9" s="20"/>
      <c r="R9" s="20"/>
      <c r="S9" s="20"/>
      <c r="T9" s="1"/>
      <c r="U9" s="9"/>
    </row>
    <row r="10" spans="1:21" ht="14.25">
      <c r="A10" s="20"/>
      <c r="B10" s="21"/>
      <c r="C10" s="24" t="s">
        <v>5</v>
      </c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7"/>
      <c r="O10" s="27"/>
      <c r="P10" s="27"/>
      <c r="Q10" s="20"/>
      <c r="R10" s="20"/>
      <c r="S10" s="20"/>
      <c r="T10" s="1"/>
      <c r="U10" s="9"/>
    </row>
    <row r="11" spans="1:21" ht="14.25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0"/>
      <c r="O11" s="20"/>
      <c r="P11" s="20"/>
      <c r="Q11" s="20"/>
      <c r="R11" s="20"/>
      <c r="S11" s="20"/>
      <c r="T11" s="1"/>
      <c r="U11" s="9"/>
    </row>
    <row r="12" spans="1:21" ht="14.25">
      <c r="A12" s="20"/>
      <c r="B12" s="21"/>
      <c r="C12" s="28" t="s">
        <v>6</v>
      </c>
      <c r="D12" s="28"/>
      <c r="E12" s="22"/>
      <c r="F12" s="22"/>
      <c r="G12" s="22"/>
      <c r="H12" s="22"/>
      <c r="I12" s="22"/>
      <c r="J12" s="22"/>
      <c r="K12" s="22"/>
      <c r="L12" s="22"/>
      <c r="M12" s="23"/>
      <c r="N12" s="20"/>
      <c r="O12" s="20"/>
      <c r="P12" s="20"/>
      <c r="Q12" s="20"/>
      <c r="R12" s="20"/>
      <c r="S12" s="20"/>
      <c r="T12" s="1"/>
      <c r="U12" s="9"/>
    </row>
    <row r="13" spans="1:21" ht="14.25">
      <c r="A13" s="20"/>
      <c r="B13" s="21"/>
      <c r="C13" s="28" t="s">
        <v>7</v>
      </c>
      <c r="D13" s="28"/>
      <c r="E13" s="22"/>
      <c r="F13" s="22"/>
      <c r="G13" s="22"/>
      <c r="H13" s="22"/>
      <c r="I13" s="22"/>
      <c r="J13" s="29" t="s">
        <v>8</v>
      </c>
      <c r="K13" s="22" t="s">
        <v>9</v>
      </c>
      <c r="L13" s="30" t="s">
        <v>10</v>
      </c>
      <c r="M13" s="31"/>
      <c r="O13" s="20"/>
      <c r="P13" s="20"/>
      <c r="Q13" s="20"/>
      <c r="R13" s="20"/>
      <c r="S13" s="20"/>
      <c r="T13" s="1"/>
      <c r="U13" s="9"/>
    </row>
    <row r="14" spans="1:21" ht="14.25">
      <c r="A14" s="20"/>
      <c r="B14" s="21"/>
      <c r="C14" s="28" t="s">
        <v>11</v>
      </c>
      <c r="D14" s="28"/>
      <c r="E14" s="22"/>
      <c r="F14" s="22"/>
      <c r="G14" s="22"/>
      <c r="H14" s="22"/>
      <c r="I14" s="22"/>
      <c r="J14" s="22"/>
      <c r="K14" s="22"/>
      <c r="L14" s="22"/>
      <c r="M14" s="23"/>
      <c r="N14" s="20"/>
      <c r="O14" s="20"/>
      <c r="P14" s="20"/>
      <c r="Q14" s="20"/>
      <c r="R14" s="20"/>
      <c r="S14" s="20"/>
      <c r="T14" s="1"/>
      <c r="U14" s="9"/>
    </row>
    <row r="15" spans="1:21" ht="14.25">
      <c r="A15" s="20"/>
      <c r="B15" s="21"/>
      <c r="C15" s="28" t="s">
        <v>12</v>
      </c>
      <c r="D15" s="28"/>
      <c r="E15" s="22"/>
      <c r="F15" s="22"/>
      <c r="G15" s="22"/>
      <c r="H15" s="22"/>
      <c r="I15" s="22"/>
      <c r="J15" s="22"/>
      <c r="K15" s="22"/>
      <c r="L15" s="22"/>
      <c r="M15" s="23"/>
      <c r="N15" s="20"/>
      <c r="O15" s="20"/>
      <c r="P15" s="20"/>
      <c r="Q15" s="20"/>
      <c r="R15" s="20"/>
      <c r="S15" s="20"/>
      <c r="T15" s="1"/>
      <c r="U15" s="9"/>
    </row>
    <row r="16" spans="1:21" ht="14.25">
      <c r="A16" s="20"/>
      <c r="B16" s="21"/>
      <c r="C16" s="28" t="s">
        <v>13</v>
      </c>
      <c r="D16" s="28"/>
      <c r="E16" s="22"/>
      <c r="F16" s="22"/>
      <c r="G16" s="22"/>
      <c r="H16" s="22"/>
      <c r="I16" s="22"/>
      <c r="J16" s="22"/>
      <c r="K16" s="22"/>
      <c r="L16" s="22"/>
      <c r="M16" s="23"/>
      <c r="N16" s="20"/>
      <c r="O16" s="20"/>
      <c r="P16" s="20"/>
      <c r="Q16" s="20"/>
      <c r="R16" s="20"/>
      <c r="S16" s="20"/>
      <c r="T16" s="1"/>
      <c r="U16" s="9"/>
    </row>
    <row r="17" spans="1:21" ht="14.25">
      <c r="A17" s="20"/>
      <c r="B17" s="21"/>
      <c r="C17" s="28" t="s">
        <v>14</v>
      </c>
      <c r="D17" s="32" t="s">
        <v>15</v>
      </c>
      <c r="E17" s="22"/>
      <c r="F17" s="22"/>
      <c r="G17" s="22"/>
      <c r="H17" s="22"/>
      <c r="I17" s="22"/>
      <c r="J17" s="22"/>
      <c r="K17" s="22"/>
      <c r="L17" s="22"/>
      <c r="M17" s="23"/>
      <c r="N17" s="20"/>
      <c r="O17" s="20"/>
      <c r="P17" s="20"/>
      <c r="Q17" s="20"/>
      <c r="R17" s="20"/>
      <c r="S17" s="20"/>
      <c r="T17" s="1"/>
      <c r="U17" s="9"/>
    </row>
    <row r="18" spans="1:21" ht="14.25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0"/>
      <c r="O18" s="20"/>
      <c r="P18" s="20"/>
      <c r="Q18" s="20"/>
      <c r="R18" s="20"/>
      <c r="S18" s="20"/>
      <c r="T18" s="1"/>
      <c r="U18" s="9"/>
    </row>
    <row r="19" spans="1:21" ht="14.25">
      <c r="A19" s="20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20"/>
      <c r="O19" s="20"/>
      <c r="P19" s="20"/>
      <c r="Q19" s="20"/>
      <c r="R19" s="20"/>
      <c r="S19" s="20"/>
      <c r="T19" s="1"/>
      <c r="U19" s="9"/>
    </row>
    <row r="20" spans="1:21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"/>
      <c r="U20" s="9"/>
    </row>
    <row r="21" spans="1:21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"/>
      <c r="U21" s="9"/>
    </row>
    <row r="22" spans="1:21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"/>
      <c r="U22" s="9"/>
    </row>
    <row r="23" spans="1:21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"/>
      <c r="U23" s="9"/>
    </row>
    <row r="24" spans="1:21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"/>
      <c r="U24" s="9"/>
    </row>
    <row r="25" spans="1:21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"/>
      <c r="U25" s="9"/>
    </row>
    <row r="26" spans="1:21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"/>
      <c r="U26" s="9"/>
    </row>
    <row r="27" spans="1:21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"/>
      <c r="U27" s="9"/>
    </row>
    <row r="28" spans="1:21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"/>
      <c r="U28" s="9"/>
    </row>
    <row r="29" spans="1:2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9"/>
    </row>
    <row r="30" spans="1:2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9"/>
    </row>
    <row r="31" spans="1:2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9"/>
    </row>
    <row r="32" spans="1:2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9"/>
    </row>
    <row r="33" spans="1:2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9"/>
    </row>
    <row r="34" spans="1:2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9"/>
    </row>
    <row r="35" spans="1:2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9"/>
    </row>
    <row r="36" spans="1:2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9"/>
    </row>
    <row r="37" spans="1:2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9"/>
    </row>
    <row r="38" spans="1:2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9"/>
    </row>
    <row r="39" spans="1:20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U157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99" ht="14.25">
      <c r="A2" s="9"/>
      <c r="B2" s="37" t="s">
        <v>151</v>
      </c>
      <c r="C2" s="39"/>
      <c r="D2" s="39"/>
      <c r="E2" s="1"/>
      <c r="F2" s="39"/>
      <c r="G2" s="37" t="s">
        <v>100</v>
      </c>
      <c r="H2" s="39"/>
      <c r="I2" s="39"/>
      <c r="J2" s="1"/>
      <c r="K2" s="1"/>
      <c r="L2" s="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3"/>
      <c r="D3" s="43"/>
      <c r="E3" s="43"/>
      <c r="F3" s="43"/>
      <c r="G3" s="41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7.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104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1"/>
      <c r="L5" s="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105</v>
      </c>
      <c r="C6" s="58" t="s">
        <v>106</v>
      </c>
      <c r="D6" s="59"/>
      <c r="E6" s="1"/>
      <c r="F6" s="60">
        <v>1</v>
      </c>
      <c r="G6" s="61" t="s">
        <v>107</v>
      </c>
      <c r="H6" s="77" t="e">
        <f>((D21-D23)/(D6+D7+D8+D9+D10+D11+D12+D13))*100</f>
        <v>#DIV/0!</v>
      </c>
      <c r="I6" s="78" t="e">
        <f>IF(H6&lt;1.5,1,IF(H6&gt;3,3,2))</f>
        <v>#DIV/0!</v>
      </c>
      <c r="J6" s="18"/>
      <c r="K6" s="18"/>
      <c r="L6" s="18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79" t="s">
        <v>108</v>
      </c>
      <c r="C7" s="80"/>
      <c r="D7" s="59"/>
      <c r="E7" s="1"/>
      <c r="F7" s="60">
        <v>2</v>
      </c>
      <c r="G7" s="61" t="s">
        <v>109</v>
      </c>
      <c r="H7" s="77" t="e">
        <f>((D21-D23)/((D6+D7+D8+D9+D10+D11+D12+D13)-(D14+D15)))*100</f>
        <v>#DIV/0!</v>
      </c>
      <c r="I7" s="78">
        <f>IF(AND((D21-D23)&lt;0,(D6+D7+D8+D9+D10+D11+D12+D13-D14-D15)&lt;0),1,IF((D6+D7+D8+D9+D10+D11+D12+D13-D14-D15)&lt;0.01,1,IF(H7&lt;1.7,1,IF(H7&gt;4,3,2))))</f>
        <v>1</v>
      </c>
      <c r="J7" s="18"/>
      <c r="K7" s="18"/>
      <c r="L7" s="18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110</v>
      </c>
      <c r="C8" s="58" t="s">
        <v>111</v>
      </c>
      <c r="D8" s="59"/>
      <c r="E8" s="1"/>
      <c r="F8" s="60">
        <v>3</v>
      </c>
      <c r="G8" s="61" t="s">
        <v>39</v>
      </c>
      <c r="H8" s="77" t="e">
        <f>((D14+D15)/(D6+D7+D8+D9+D10+D11+D12+D13))*100</f>
        <v>#DIV/0!</v>
      </c>
      <c r="I8" s="78" t="e">
        <f>IF(H8&lt;30,5,IF(H8&gt;50,1,3))</f>
        <v>#DIV/0!</v>
      </c>
      <c r="J8" s="18"/>
      <c r="K8" s="18"/>
      <c r="L8" s="1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112</v>
      </c>
      <c r="C9" s="58" t="s">
        <v>113</v>
      </c>
      <c r="D9" s="59"/>
      <c r="E9" s="1"/>
      <c r="F9" s="60">
        <v>4</v>
      </c>
      <c r="G9" s="61" t="s">
        <v>114</v>
      </c>
      <c r="H9" s="77">
        <f>((D6+D7+D8+D9+D10+D11+D12+D13)-(D14+D15))/(IF(D6&gt;0,(D6+D7),IF(D7&gt;0,(D6+D7),1)))</f>
        <v>0</v>
      </c>
      <c r="I9" s="78">
        <f>IF(H9&lt;1,1,IF(H9&gt;1.4,3,2))</f>
        <v>1</v>
      </c>
      <c r="J9" s="18"/>
      <c r="K9" s="18"/>
      <c r="L9" s="1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79" t="s">
        <v>115</v>
      </c>
      <c r="C10" s="80"/>
      <c r="D10" s="59"/>
      <c r="E10" s="1"/>
      <c r="F10" s="60">
        <v>5</v>
      </c>
      <c r="G10" s="61" t="s">
        <v>116</v>
      </c>
      <c r="H10" s="77" t="e">
        <f>(D19+D20)/D18</f>
        <v>#DIV/0!</v>
      </c>
      <c r="I10" s="78">
        <f>IF(D18&lt;0.01,1,IF(H10&lt;0.95,5,IF(H10&gt;0.99,1,3)))</f>
        <v>1</v>
      </c>
      <c r="J10" s="18"/>
      <c r="K10" s="18"/>
      <c r="L10" s="1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117</v>
      </c>
      <c r="C11" s="58" t="s">
        <v>118</v>
      </c>
      <c r="D11" s="59"/>
      <c r="E11" s="1"/>
      <c r="F11" s="60">
        <v>6</v>
      </c>
      <c r="G11" s="61" t="s">
        <v>119</v>
      </c>
      <c r="H11" s="77" t="e">
        <f>(D11/D18)*360</f>
        <v>#DIV/0!</v>
      </c>
      <c r="I11" s="78">
        <f>IF(D18&lt;0.01,1,IF(H11&lt;40,3,IF(H11&gt;70,1,2)))</f>
        <v>1</v>
      </c>
      <c r="J11" s="18"/>
      <c r="K11" s="18"/>
      <c r="L11" s="1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120</v>
      </c>
      <c r="C12" s="58" t="s">
        <v>121</v>
      </c>
      <c r="D12" s="59"/>
      <c r="E12" s="1"/>
      <c r="F12" s="60">
        <v>7</v>
      </c>
      <c r="G12" s="61" t="s">
        <v>122</v>
      </c>
      <c r="H12" s="77" t="e">
        <f>D18/(D6+D7+D8+D9+D10+D11+D12+D13)</f>
        <v>#DIV/0!</v>
      </c>
      <c r="I12" s="78" t="e">
        <f>IF(H12&lt;0.3,1,IF(H12&gt;1,3,2))</f>
        <v>#DIV/0!</v>
      </c>
      <c r="J12" s="18"/>
      <c r="K12" s="18"/>
      <c r="L12" s="1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123</v>
      </c>
      <c r="C13" s="58" t="s">
        <v>124</v>
      </c>
      <c r="D13" s="59"/>
      <c r="E13" s="1"/>
      <c r="F13" s="60">
        <v>8</v>
      </c>
      <c r="G13" s="61" t="s">
        <v>125</v>
      </c>
      <c r="H13" s="77">
        <f>(D11+D12+D8+D9+D10+D13)/(IF(D14&gt;0,D14,1))</f>
        <v>0</v>
      </c>
      <c r="I13" s="78">
        <f>IF(H13&lt;1.2,1,IF(H13&gt;2,3,2))</f>
        <v>1</v>
      </c>
      <c r="J13" s="18"/>
      <c r="K13" s="18"/>
      <c r="L13" s="1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126</v>
      </c>
      <c r="C14" s="58" t="s">
        <v>127</v>
      </c>
      <c r="D14" s="59"/>
      <c r="E14" s="1"/>
      <c r="F14" s="60">
        <v>9</v>
      </c>
      <c r="G14" s="61" t="s">
        <v>128</v>
      </c>
      <c r="H14" s="77" t="e">
        <f>(D14+D15)/D21</f>
        <v>#DIV/0!</v>
      </c>
      <c r="I14" s="78">
        <f>IF((D14+D15)=0,3,IF(D21&lt;=0,1,IF(H14&lt;5,3,IF(H14&gt;7,1,2))))</f>
        <v>3</v>
      </c>
      <c r="J14" s="18"/>
      <c r="K14" s="18"/>
      <c r="L14" s="1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68" t="s">
        <v>60</v>
      </c>
      <c r="C15" s="69" t="s">
        <v>129</v>
      </c>
      <c r="D15" s="70"/>
      <c r="E15" s="1"/>
      <c r="F15" s="65" t="s">
        <v>54</v>
      </c>
      <c r="G15" s="66" t="s">
        <v>101</v>
      </c>
      <c r="H15" s="66"/>
      <c r="I15" s="67" t="e">
        <f>SUM(I6:I14)</f>
        <v>#DIV/0!</v>
      </c>
      <c r="J15" s="1"/>
      <c r="K15" s="1"/>
      <c r="L15" s="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18"/>
      <c r="C16" s="81"/>
      <c r="D16" s="82"/>
      <c r="E16" s="1"/>
      <c r="F16" s="1"/>
      <c r="G16" s="1"/>
      <c r="H16" s="1"/>
      <c r="I16" s="1"/>
      <c r="J16" s="1"/>
      <c r="K16" s="1"/>
      <c r="L16" s="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28.5">
      <c r="A17" s="9"/>
      <c r="B17" s="50" t="s">
        <v>18</v>
      </c>
      <c r="C17" s="51" t="s">
        <v>19</v>
      </c>
      <c r="D17" s="52" t="s">
        <v>130</v>
      </c>
      <c r="E17" s="1"/>
      <c r="F17" s="1"/>
      <c r="G17" s="18"/>
      <c r="H17" s="18"/>
      <c r="I17" s="18"/>
      <c r="J17" s="18"/>
      <c r="K17" s="18"/>
      <c r="L17" s="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131</v>
      </c>
      <c r="C18" s="58" t="s">
        <v>132</v>
      </c>
      <c r="D18" s="59"/>
      <c r="E18" s="1"/>
      <c r="F18" s="9"/>
      <c r="G18" s="83" t="s">
        <v>133</v>
      </c>
      <c r="H18" s="84"/>
      <c r="I18" s="85"/>
      <c r="J18" s="85"/>
      <c r="K18" s="85"/>
      <c r="L18" s="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134</v>
      </c>
      <c r="C19" s="58" t="s">
        <v>65</v>
      </c>
      <c r="D19" s="59"/>
      <c r="E19" s="1"/>
      <c r="F19" s="1"/>
      <c r="G19" s="86" t="s">
        <v>135</v>
      </c>
      <c r="H19" s="87"/>
      <c r="I19" s="88"/>
      <c r="J19" s="88"/>
      <c r="K19" s="89"/>
      <c r="L19" s="9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136</v>
      </c>
      <c r="C20" s="58" t="s">
        <v>137</v>
      </c>
      <c r="D20" s="59"/>
      <c r="E20" s="18"/>
      <c r="F20" s="1"/>
      <c r="G20" s="91" t="s">
        <v>138</v>
      </c>
      <c r="H20" s="92"/>
      <c r="I20" s="88"/>
      <c r="J20" s="88"/>
      <c r="K20" s="85"/>
      <c r="L20" s="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68" t="s">
        <v>139</v>
      </c>
      <c r="C21" s="69" t="s">
        <v>140</v>
      </c>
      <c r="D21" s="70"/>
      <c r="E21" s="18"/>
      <c r="F21" s="1"/>
      <c r="G21" s="89"/>
      <c r="H21" s="89"/>
      <c r="I21" s="89"/>
      <c r="J21" s="89"/>
      <c r="K21" s="89"/>
      <c r="L21" s="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18"/>
      <c r="C22" s="81"/>
      <c r="D22" s="82"/>
      <c r="E22" s="25"/>
      <c r="F22" s="1"/>
      <c r="G22" s="83" t="s">
        <v>141</v>
      </c>
      <c r="H22" s="93"/>
      <c r="I22" s="18"/>
      <c r="J22" s="18"/>
      <c r="K22" s="18"/>
      <c r="L22" s="1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94" t="s">
        <v>142</v>
      </c>
      <c r="C23" s="95" t="s">
        <v>143</v>
      </c>
      <c r="D23" s="96"/>
      <c r="E23" s="25"/>
      <c r="F23" s="1"/>
      <c r="G23" s="86" t="s">
        <v>144</v>
      </c>
      <c r="H23" s="97"/>
      <c r="I23" s="98"/>
      <c r="J23" s="18"/>
      <c r="K23" s="99"/>
      <c r="L23" s="1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18"/>
      <c r="C24" s="81"/>
      <c r="D24" s="82"/>
      <c r="E24" s="25"/>
      <c r="F24" s="1"/>
      <c r="G24" s="91" t="s">
        <v>145</v>
      </c>
      <c r="H24" s="100"/>
      <c r="I24" s="98"/>
      <c r="J24" s="18"/>
      <c r="K24" s="18"/>
      <c r="L24" s="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8"/>
      <c r="C25" s="81"/>
      <c r="D25" s="82"/>
      <c r="E25" s="25"/>
      <c r="F25" s="1"/>
      <c r="G25" s="89"/>
      <c r="H25" s="18"/>
      <c r="I25" s="18"/>
      <c r="J25" s="18"/>
      <c r="K25" s="18"/>
      <c r="L25" s="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18"/>
      <c r="C26" s="81"/>
      <c r="D26" s="82"/>
      <c r="E26" s="25"/>
      <c r="F26" s="1"/>
      <c r="G26" s="101" t="s">
        <v>146</v>
      </c>
      <c r="H26" s="18"/>
      <c r="I26" s="18"/>
      <c r="J26" s="18"/>
      <c r="K26" s="18"/>
      <c r="L26" s="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8"/>
      <c r="C27" s="81"/>
      <c r="D27" s="82"/>
      <c r="E27" s="25"/>
      <c r="F27" s="1"/>
      <c r="G27" s="18"/>
      <c r="H27" s="18"/>
      <c r="I27" s="18"/>
      <c r="J27" s="18"/>
      <c r="K27" s="18"/>
      <c r="L27" s="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4.25">
      <c r="A28" s="9"/>
      <c r="B28" s="18"/>
      <c r="C28" s="81"/>
      <c r="D28" s="82"/>
      <c r="E28" s="25"/>
      <c r="F28" s="1"/>
      <c r="G28" s="18" t="s">
        <v>147</v>
      </c>
      <c r="H28" s="18"/>
      <c r="I28" s="18"/>
      <c r="J28" s="18"/>
      <c r="K28" s="18"/>
      <c r="L28" s="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25"/>
      <c r="C29" s="102"/>
      <c r="D29" s="103"/>
      <c r="E29" s="25"/>
      <c r="F29" s="1"/>
      <c r="G29" s="18" t="s">
        <v>148</v>
      </c>
      <c r="H29" s="18"/>
      <c r="I29" s="18"/>
      <c r="J29" s="18"/>
      <c r="K29" s="18"/>
      <c r="L29" s="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25"/>
      <c r="C30" s="102"/>
      <c r="D30" s="103"/>
      <c r="E30" s="25"/>
      <c r="F30" s="1"/>
      <c r="G30" s="1"/>
      <c r="H30" s="1"/>
      <c r="I30" s="1"/>
      <c r="J30" s="1"/>
      <c r="K30" s="1"/>
      <c r="L30" s="1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25"/>
      <c r="C31" s="102"/>
      <c r="D31" s="103"/>
      <c r="E31" s="25"/>
      <c r="F31" s="1"/>
      <c r="G31" s="1"/>
      <c r="H31" s="1"/>
      <c r="I31" s="1"/>
      <c r="J31" s="1"/>
      <c r="K31" s="1"/>
      <c r="L31" s="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25"/>
      <c r="C32" s="102"/>
      <c r="D32" s="103"/>
      <c r="E32" s="25"/>
      <c r="F32" s="1"/>
      <c r="G32" s="1"/>
      <c r="H32" s="1"/>
      <c r="I32" s="1"/>
      <c r="J32" s="1"/>
      <c r="K32" s="1"/>
      <c r="L32" s="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25"/>
      <c r="C33" s="102"/>
      <c r="D33" s="103"/>
      <c r="E33" s="25"/>
      <c r="F33" s="1"/>
      <c r="G33" s="1"/>
      <c r="H33" s="1"/>
      <c r="I33" s="1"/>
      <c r="J33" s="1"/>
      <c r="K33" s="1"/>
      <c r="L33" s="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25"/>
      <c r="C34" s="102"/>
      <c r="D34" s="103"/>
      <c r="E34" s="25"/>
      <c r="F34" s="1"/>
      <c r="G34" s="1"/>
      <c r="H34" s="1"/>
      <c r="I34" s="1"/>
      <c r="J34" s="1"/>
      <c r="K34" s="1"/>
      <c r="L34" s="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14.25">
      <c r="A35" s="9"/>
      <c r="B35" s="25"/>
      <c r="C35" s="102"/>
      <c r="D35" s="103"/>
      <c r="E35" s="25"/>
      <c r="F35" s="1"/>
      <c r="G35" s="1"/>
      <c r="H35" s="1"/>
      <c r="I35" s="1"/>
      <c r="J35" s="1"/>
      <c r="K35" s="1"/>
      <c r="L35" s="1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25"/>
      <c r="C36" s="102"/>
      <c r="D36" s="103"/>
      <c r="E36" s="25"/>
      <c r="F36" s="1"/>
      <c r="G36" s="1"/>
      <c r="H36" s="1"/>
      <c r="I36" s="1"/>
      <c r="J36" s="1"/>
      <c r="K36" s="1"/>
      <c r="L36" s="1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25"/>
      <c r="C37" s="102"/>
      <c r="D37" s="103"/>
      <c r="E37" s="25"/>
      <c r="F37" s="1"/>
      <c r="G37" s="1"/>
      <c r="H37" s="1"/>
      <c r="I37" s="1"/>
      <c r="J37" s="1"/>
      <c r="K37" s="1"/>
      <c r="L37" s="1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25"/>
      <c r="C38" s="102"/>
      <c r="D38" s="103"/>
      <c r="E38" s="25"/>
      <c r="F38" s="1"/>
      <c r="G38" s="1"/>
      <c r="H38" s="1"/>
      <c r="I38" s="1"/>
      <c r="J38" s="1"/>
      <c r="K38" s="1"/>
      <c r="L38" s="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25"/>
      <c r="C39" s="27"/>
      <c r="D39" s="25"/>
      <c r="E39" s="25"/>
      <c r="F39" s="1"/>
      <c r="G39" s="1"/>
      <c r="H39" s="1"/>
      <c r="I39" s="1"/>
      <c r="J39" s="1"/>
      <c r="K39" s="1"/>
      <c r="L39" s="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ht="14.25">
      <c r="A40" s="9"/>
      <c r="B40" s="25"/>
      <c r="C40" s="27"/>
      <c r="D40" s="25"/>
      <c r="E40" s="25"/>
      <c r="F40" s="1"/>
      <c r="G40" s="1"/>
      <c r="H40" s="1"/>
      <c r="I40" s="1"/>
      <c r="J40" s="1"/>
      <c r="K40" s="1"/>
      <c r="L40" s="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1:99" ht="14.25">
      <c r="A41" s="9"/>
      <c r="B41" s="1"/>
      <c r="C41" s="20"/>
      <c r="D41" s="1"/>
      <c r="E41" s="1"/>
      <c r="F41" s="1"/>
      <c r="G41" s="1"/>
      <c r="H41" s="1"/>
      <c r="I41" s="1"/>
      <c r="J41" s="1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75" zoomScaleNormal="75" workbookViewId="0" topLeftCell="A1">
      <selection activeCell="B17" sqref="B17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10.75390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6"/>
      <c r="N1" s="36"/>
    </row>
    <row r="2" spans="1:14" ht="14.25">
      <c r="A2" s="1"/>
      <c r="B2" s="104" t="s">
        <v>152</v>
      </c>
      <c r="C2" s="37"/>
      <c r="D2" s="37"/>
      <c r="E2" s="1"/>
      <c r="F2" s="105" t="s">
        <v>153</v>
      </c>
      <c r="G2" s="106"/>
      <c r="H2" s="11"/>
      <c r="I2" s="15"/>
      <c r="J2" s="1"/>
      <c r="K2" s="1"/>
      <c r="L2" s="1"/>
      <c r="M2" s="36"/>
      <c r="N2" s="36"/>
    </row>
    <row r="3" spans="1:14" ht="14.25">
      <c r="A3" s="1"/>
      <c r="B3" s="107"/>
      <c r="C3" s="41"/>
      <c r="D3" s="41"/>
      <c r="E3" s="43"/>
      <c r="F3" s="108"/>
      <c r="G3" s="109"/>
      <c r="H3" s="110"/>
      <c r="I3" s="25"/>
      <c r="J3" s="1"/>
      <c r="K3" s="1"/>
      <c r="L3" s="1"/>
      <c r="M3" s="36"/>
      <c r="N3" s="36"/>
    </row>
    <row r="4" spans="1:14" ht="6.75" customHeight="1">
      <c r="A4" s="1"/>
      <c r="B4" s="11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</row>
    <row r="5" spans="1:14" ht="14.25">
      <c r="A5" s="1"/>
      <c r="B5" s="112" t="s">
        <v>154</v>
      </c>
      <c r="C5" s="113" t="s">
        <v>155</v>
      </c>
      <c r="D5" s="114" t="s">
        <v>156</v>
      </c>
      <c r="E5" s="1"/>
      <c r="F5" s="53" t="s">
        <v>157</v>
      </c>
      <c r="G5" s="54" t="s">
        <v>158</v>
      </c>
      <c r="H5" s="54" t="s">
        <v>159</v>
      </c>
      <c r="I5" s="115" t="s">
        <v>160</v>
      </c>
      <c r="J5" s="1"/>
      <c r="K5" s="1"/>
      <c r="L5" s="1"/>
      <c r="M5" s="36"/>
      <c r="N5" s="36"/>
    </row>
    <row r="6" spans="1:14" ht="14.25">
      <c r="A6" s="1"/>
      <c r="B6" s="60" t="s">
        <v>161</v>
      </c>
      <c r="C6" s="62">
        <v>25.01</v>
      </c>
      <c r="D6" s="116">
        <v>31</v>
      </c>
      <c r="E6" s="1"/>
      <c r="F6" s="117">
        <v>3</v>
      </c>
      <c r="G6" s="118" t="s">
        <v>162</v>
      </c>
      <c r="H6" s="62" t="e">
        <f>('2008-ÚČ'!I15+'2007-ÚČ'!I15+'2006-ÚČ'!I15)/3</f>
        <v>#DIV/0!</v>
      </c>
      <c r="I6" s="56" t="e">
        <f>IF(H6&lt;12.51,B10,IF(H6&lt;15.01,B9,IF(H6&lt;17.01,B8,IF(H6&gt;25,B6,B7))))</f>
        <v>#DIV/0!</v>
      </c>
      <c r="J6" s="1"/>
      <c r="K6" s="1"/>
      <c r="L6" s="1"/>
      <c r="M6" s="36"/>
      <c r="N6" s="36"/>
    </row>
    <row r="7" spans="1:14" ht="14.25">
      <c r="A7" s="1"/>
      <c r="B7" s="60" t="s">
        <v>163</v>
      </c>
      <c r="C7" s="62">
        <v>17.01</v>
      </c>
      <c r="D7" s="116">
        <v>25</v>
      </c>
      <c r="E7" s="1"/>
      <c r="F7" s="60">
        <v>3</v>
      </c>
      <c r="G7" s="118" t="s">
        <v>164</v>
      </c>
      <c r="H7" s="62" t="e">
        <f>('2007-ÚČ'!I15+'2006-ÚČ'!I15+'2005-ÚČ'!I15)/3</f>
        <v>#DIV/0!</v>
      </c>
      <c r="I7" s="56" t="e">
        <f>IF(H7&lt;12.51,B10,IF(H7&lt;15.01,B9,IF(H7&lt;17.01,B8,IF(H7&gt;25,B6,B7))))</f>
        <v>#DIV/0!</v>
      </c>
      <c r="J7" s="1"/>
      <c r="K7" s="1"/>
      <c r="L7" s="1"/>
      <c r="M7" s="36"/>
      <c r="N7" s="36"/>
    </row>
    <row r="8" spans="1:14" ht="14.25">
      <c r="A8" s="1"/>
      <c r="B8" s="60" t="s">
        <v>165</v>
      </c>
      <c r="C8" s="62">
        <v>15.01</v>
      </c>
      <c r="D8" s="116">
        <v>17</v>
      </c>
      <c r="E8" s="1"/>
      <c r="F8" s="117">
        <v>2</v>
      </c>
      <c r="G8" s="118" t="s">
        <v>166</v>
      </c>
      <c r="H8" s="62" t="e">
        <f>('2008-ÚČ'!I15+'2007-ÚČ'!I15)/2</f>
        <v>#DIV/0!</v>
      </c>
      <c r="I8" s="56" t="e">
        <f>IF(H8&lt;12.51,B10,IF(H8&lt;15.01,B9,IF(H8&lt;17.01,B8,IF(H8&gt;25,B6,B7))))</f>
        <v>#DIV/0!</v>
      </c>
      <c r="J8" s="1"/>
      <c r="K8" s="1"/>
      <c r="L8" s="1"/>
      <c r="M8" s="36"/>
      <c r="N8" s="36"/>
    </row>
    <row r="9" spans="1:14" ht="14.25">
      <c r="A9" s="1"/>
      <c r="B9" s="53" t="s">
        <v>167</v>
      </c>
      <c r="C9" s="119">
        <v>12.51</v>
      </c>
      <c r="D9" s="120">
        <v>15</v>
      </c>
      <c r="E9" s="1"/>
      <c r="F9" s="60">
        <v>2</v>
      </c>
      <c r="G9" s="118" t="s">
        <v>168</v>
      </c>
      <c r="H9" s="62" t="e">
        <f>('2007-ÚČ'!I15+'2006-ÚČ'!I15)/2</f>
        <v>#DIV/0!</v>
      </c>
      <c r="I9" s="56" t="e">
        <f>IF(H9&lt;12.51,B10,IF(H9&lt;15.01,B9,IF(H9&lt;17.01,B8,IF(H9&gt;25,B6,B7))))</f>
        <v>#DIV/0!</v>
      </c>
      <c r="J9" s="1"/>
      <c r="K9" s="1"/>
      <c r="L9" s="1"/>
      <c r="M9" s="36"/>
      <c r="N9" s="36"/>
    </row>
    <row r="10" spans="1:14" ht="14.25">
      <c r="A10" s="1"/>
      <c r="B10" s="121" t="s">
        <v>169</v>
      </c>
      <c r="C10" s="122">
        <v>9</v>
      </c>
      <c r="D10" s="123">
        <v>12.5</v>
      </c>
      <c r="E10" s="1"/>
      <c r="F10" s="124">
        <v>3</v>
      </c>
      <c r="G10" s="125" t="s">
        <v>170</v>
      </c>
      <c r="H10" s="62" t="e">
        <f>('2008-DE'!I15+'2007-DE'!I15+'2006-DE'!I15)/3</f>
        <v>#DIV/0!</v>
      </c>
      <c r="I10" s="56" t="e">
        <f>IF(H10&lt;12.51,B10,IF(H10&lt;15.01,B9,IF(H10&lt;17.01,B8,IF(H10&gt;25,B6,B7))))</f>
        <v>#DIV/0!</v>
      </c>
      <c r="J10" s="1"/>
      <c r="K10" s="1"/>
      <c r="L10" s="1"/>
      <c r="M10" s="36"/>
      <c r="N10" s="36"/>
    </row>
    <row r="11" spans="1:14" ht="14.25">
      <c r="A11" s="1"/>
      <c r="B11" s="1"/>
      <c r="C11" s="1"/>
      <c r="D11" s="1"/>
      <c r="E11" s="1"/>
      <c r="F11" s="60">
        <v>3</v>
      </c>
      <c r="G11" s="118" t="s">
        <v>171</v>
      </c>
      <c r="H11" s="62" t="e">
        <f>('2007-DE'!I15+'2006-DE'!I15+'2005-DE'!I15)/3</f>
        <v>#DIV/0!</v>
      </c>
      <c r="I11" s="56" t="e">
        <f>IF(H11&lt;12.51,B10,IF(H11&lt;15.01,B9,IF(H11&lt;17.01,B8,IF(H11&gt;25,B6,B7))))</f>
        <v>#DIV/0!</v>
      </c>
      <c r="J11" s="1"/>
      <c r="K11" s="1"/>
      <c r="L11" s="1"/>
      <c r="M11" s="36"/>
      <c r="N11" s="36"/>
    </row>
    <row r="12" spans="1:14" ht="14.25">
      <c r="A12" s="1"/>
      <c r="B12" s="1"/>
      <c r="C12" s="1"/>
      <c r="D12" s="1"/>
      <c r="E12" s="1"/>
      <c r="F12" s="124">
        <v>2</v>
      </c>
      <c r="G12" s="125" t="s">
        <v>172</v>
      </c>
      <c r="H12" s="62" t="e">
        <f>('2008-DE'!I15+'2007-DE'!I15)/2</f>
        <v>#DIV/0!</v>
      </c>
      <c r="I12" s="56" t="e">
        <f>IF(H12&lt;12.51,B10,IF(H12&lt;15.01,B9,IF(H12&lt;17.01,B8,IF(H12&gt;25,B6,B7))))</f>
        <v>#DIV/0!</v>
      </c>
      <c r="J12" s="1"/>
      <c r="K12" s="1"/>
      <c r="L12" s="1"/>
      <c r="M12" s="36"/>
      <c r="N12" s="36"/>
    </row>
    <row r="13" spans="1:14" ht="14.25">
      <c r="A13" s="1"/>
      <c r="B13" s="9"/>
      <c r="C13" s="9"/>
      <c r="D13" s="9"/>
      <c r="E13" s="1"/>
      <c r="F13" s="60">
        <v>2</v>
      </c>
      <c r="G13" s="118" t="s">
        <v>173</v>
      </c>
      <c r="H13" s="62" t="e">
        <f>('2007-DE'!I15+'2006-DE'!I15)/2</f>
        <v>#DIV/0!</v>
      </c>
      <c r="I13" s="56" t="e">
        <f>IF(H13&lt;12.51,B10,IF(H13&lt;15.01,B9,IF(H13&lt;17.01,B8,IF(H13&gt;25,B6,B7))))</f>
        <v>#DIV/0!</v>
      </c>
      <c r="J13" s="1"/>
      <c r="K13" s="1"/>
      <c r="L13" s="1"/>
      <c r="M13" s="36"/>
      <c r="N13" s="36"/>
    </row>
    <row r="14" spans="1:14" ht="14.25">
      <c r="A14" s="1"/>
      <c r="B14" s="1"/>
      <c r="C14" s="1"/>
      <c r="D14" s="1"/>
      <c r="E14" s="1"/>
      <c r="F14" s="124">
        <v>3</v>
      </c>
      <c r="G14" s="125" t="s">
        <v>174</v>
      </c>
      <c r="H14" s="62" t="e">
        <f>('2008-ÚČ'!I15+'2007-ÚČ'!I15+'2006-DE'!I15)/3</f>
        <v>#DIV/0!</v>
      </c>
      <c r="I14" s="56" t="e">
        <f>IF(H14&lt;12.51,B10,IF(H14&lt;15.01,B9,IF(H14&lt;17.01,B8,IF(H14&gt;25,B6,B7))))</f>
        <v>#DIV/0!</v>
      </c>
      <c r="J14" s="1"/>
      <c r="K14" s="1"/>
      <c r="L14" s="1"/>
      <c r="M14" s="36"/>
      <c r="N14" s="36"/>
    </row>
    <row r="15" spans="1:14" ht="14.25">
      <c r="A15" s="1"/>
      <c r="B15" s="1"/>
      <c r="C15" s="1"/>
      <c r="D15" s="1"/>
      <c r="E15" s="1"/>
      <c r="F15" s="60">
        <v>3</v>
      </c>
      <c r="G15" s="118" t="s">
        <v>175</v>
      </c>
      <c r="H15" s="62" t="e">
        <f>('2007-ÚČ'!I15+'2006-ÚČ'!I15+'2005-DE'!I15)/3</f>
        <v>#DIV/0!</v>
      </c>
      <c r="I15" s="56" t="e">
        <f>IF(H15&lt;12.51,B10,IF(H15&lt;15.01,B9,IF(H15&lt;17.01,B8,IF(H15&gt;25,B6,B7))))</f>
        <v>#DIV/0!</v>
      </c>
      <c r="J15" s="1"/>
      <c r="K15" s="1"/>
      <c r="L15" s="1"/>
      <c r="M15" s="36"/>
      <c r="N15" s="36"/>
    </row>
    <row r="16" spans="1:14" ht="14.25">
      <c r="A16" s="1"/>
      <c r="B16" s="1"/>
      <c r="C16" s="1"/>
      <c r="D16" s="1"/>
      <c r="E16" s="1"/>
      <c r="F16" s="124">
        <v>3</v>
      </c>
      <c r="G16" s="125" t="s">
        <v>176</v>
      </c>
      <c r="H16" s="62" t="e">
        <f>('2008-ÚČ'!I15+'2007-DE'!I15+'2006-DE'!I15)/3</f>
        <v>#DIV/0!</v>
      </c>
      <c r="I16" s="56" t="e">
        <f>IF(H16&lt;12.51,B10,IF(H16&lt;15.01,B9,IF(H16&lt;17.01,B8,IF(H16&gt;25,B6,B7))))</f>
        <v>#DIV/0!</v>
      </c>
      <c r="J16" s="1"/>
      <c r="K16" s="1"/>
      <c r="L16" s="1"/>
      <c r="M16" s="36"/>
      <c r="N16" s="36"/>
    </row>
    <row r="17" spans="1:14" ht="14.25">
      <c r="A17" s="1"/>
      <c r="B17" s="1"/>
      <c r="C17" s="1"/>
      <c r="D17" s="1"/>
      <c r="E17" s="1"/>
      <c r="F17" s="60">
        <v>3</v>
      </c>
      <c r="G17" s="118" t="s">
        <v>177</v>
      </c>
      <c r="H17" s="62" t="e">
        <f>('2007-ÚČ'!I15+'2006-DE'!I15+'2005-ÚČ'!I15)/3</f>
        <v>#DIV/0!</v>
      </c>
      <c r="I17" s="56" t="e">
        <f>IF(H17&lt;12.51,B10,IF(H17&lt;15.01,B9,IF(H17&lt;17.01,B8,IF(H17&gt;25,B6,B7))))</f>
        <v>#DIV/0!</v>
      </c>
      <c r="J17" s="1"/>
      <c r="K17" s="1"/>
      <c r="L17" s="1"/>
      <c r="M17" s="36"/>
      <c r="N17" s="36"/>
    </row>
    <row r="18" spans="1:14" ht="14.25">
      <c r="A18" s="1"/>
      <c r="B18" s="1"/>
      <c r="C18" s="1"/>
      <c r="D18" s="1"/>
      <c r="E18" s="1"/>
      <c r="F18" s="124">
        <v>2</v>
      </c>
      <c r="G18" s="125" t="s">
        <v>178</v>
      </c>
      <c r="H18" s="62" t="e">
        <f>('2008-ÚČ'!I15+'2007-DE'!I15)/2</f>
        <v>#DIV/0!</v>
      </c>
      <c r="I18" s="56" t="e">
        <f>IF(H18&lt;12.51,B10,IF(H18&lt;15.01,B9,IF(H18&lt;17.01,B8,IF(H18&gt;25,B6,B7))))</f>
        <v>#DIV/0!</v>
      </c>
      <c r="J18" s="1"/>
      <c r="K18" s="1"/>
      <c r="L18" s="1"/>
      <c r="M18" s="36"/>
      <c r="N18" s="36"/>
    </row>
    <row r="19" spans="1:14" ht="14.25">
      <c r="A19" s="1"/>
      <c r="B19" s="1"/>
      <c r="C19" s="1"/>
      <c r="D19" s="1"/>
      <c r="E19" s="1"/>
      <c r="F19" s="126">
        <v>2</v>
      </c>
      <c r="G19" s="127" t="s">
        <v>179</v>
      </c>
      <c r="H19" s="128" t="e">
        <f>('2007-ÚČ'!I15+'2006-DE'!I15)/2</f>
        <v>#DIV/0!</v>
      </c>
      <c r="I19" s="129" t="e">
        <f>IF(H19&lt;12.51,B10,IF(H19&lt;15.01,B9,IF(H19&lt;17.01,B8,IF(H19&gt;25,B6,B7))))</f>
        <v>#DIV/0!</v>
      </c>
      <c r="J19" s="1"/>
      <c r="K19" s="1"/>
      <c r="L19" s="1"/>
      <c r="M19" s="36"/>
      <c r="N19" s="36"/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6"/>
      <c r="N20" s="36"/>
    </row>
    <row r="21" spans="1:14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6"/>
      <c r="N21" s="36"/>
    </row>
    <row r="22" spans="1:14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6"/>
      <c r="N22" s="36"/>
    </row>
    <row r="23" spans="1:14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6"/>
      <c r="N23" s="36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6"/>
      <c r="N24" s="36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6"/>
      <c r="N25" s="36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6"/>
      <c r="N26" s="36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6"/>
      <c r="N27" s="36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6"/>
      <c r="N28" s="36"/>
    </row>
    <row r="29" spans="1:14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4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4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4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4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4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4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4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4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4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4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4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4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4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4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4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4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4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4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4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4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ht="14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4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1:14" ht="14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1:14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1:14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1:14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1:14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1:14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14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1:14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1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99" ht="14.25">
      <c r="A2" s="9"/>
      <c r="B2" s="37" t="s">
        <v>16</v>
      </c>
      <c r="C2" s="38"/>
      <c r="D2" s="38"/>
      <c r="E2" s="1"/>
      <c r="F2" s="39"/>
      <c r="G2" s="37" t="s">
        <v>17</v>
      </c>
      <c r="H2" s="39"/>
      <c r="I2" s="39"/>
      <c r="J2" s="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2"/>
      <c r="D3" s="42"/>
      <c r="E3" s="43"/>
      <c r="F3" s="43"/>
      <c r="G3" s="41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6.7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20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25</v>
      </c>
      <c r="C6" s="58" t="s">
        <v>26</v>
      </c>
      <c r="D6" s="59"/>
      <c r="E6" s="1"/>
      <c r="F6" s="60">
        <v>1</v>
      </c>
      <c r="G6" s="61" t="s">
        <v>27</v>
      </c>
      <c r="H6" s="62" t="e">
        <f>((D36+D35)/D6)*100</f>
        <v>#DIV/0!</v>
      </c>
      <c r="I6" s="63" t="e">
        <f>IF(H6&lt;1.5,1,IF(H6&gt;3,3,2))</f>
        <v>#DIV/0!</v>
      </c>
      <c r="J6" s="18"/>
      <c r="K6" s="64"/>
      <c r="L6" s="6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57" t="s">
        <v>28</v>
      </c>
      <c r="C7" s="58" t="s">
        <v>29</v>
      </c>
      <c r="D7" s="59"/>
      <c r="E7" s="1"/>
      <c r="F7" s="60">
        <v>2</v>
      </c>
      <c r="G7" s="61" t="s">
        <v>30</v>
      </c>
      <c r="H7" s="62" t="e">
        <f>((D14+D15+D16)/D6)*100</f>
        <v>#DIV/0!</v>
      </c>
      <c r="I7" s="63" t="e">
        <f>IF(H7&lt;2,1,IF(H7&gt;8,3,2))</f>
        <v>#DIV/0!</v>
      </c>
      <c r="J7" s="18"/>
      <c r="K7" s="64"/>
      <c r="L7" s="6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31</v>
      </c>
      <c r="C8" s="58" t="s">
        <v>32</v>
      </c>
      <c r="D8" s="59"/>
      <c r="E8" s="1"/>
      <c r="F8" s="60">
        <v>3</v>
      </c>
      <c r="G8" s="61" t="s">
        <v>33</v>
      </c>
      <c r="H8" s="62" t="e">
        <f>(D33/(D30+D32))*100</f>
        <v>#DIV/0!</v>
      </c>
      <c r="I8" s="63">
        <f>IF((D30+D32)&lt;=0,1,IF(H8&lt;15,1,IF(H8&gt;30,3,2)))</f>
        <v>1</v>
      </c>
      <c r="J8" s="18"/>
      <c r="K8" s="64"/>
      <c r="L8" s="6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34</v>
      </c>
      <c r="C9" s="58" t="s">
        <v>35</v>
      </c>
      <c r="D9" s="59"/>
      <c r="E9" s="1"/>
      <c r="F9" s="60">
        <v>4</v>
      </c>
      <c r="G9" s="61" t="s">
        <v>36</v>
      </c>
      <c r="H9" s="62" t="e">
        <f>((D36+D35+D34)/(D29+D31))*100</f>
        <v>#DIV/0!</v>
      </c>
      <c r="I9" s="63">
        <f>IF((D29+D31)&lt;=0,1,IF(H9&lt;6,1,IF(H9&gt;15,3,2)))</f>
        <v>1</v>
      </c>
      <c r="J9" s="18"/>
      <c r="K9" s="64"/>
      <c r="L9" s="6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57" t="s">
        <v>37</v>
      </c>
      <c r="C10" s="58" t="s">
        <v>38</v>
      </c>
      <c r="D10" s="59"/>
      <c r="E10" s="1"/>
      <c r="F10" s="60">
        <v>5</v>
      </c>
      <c r="G10" s="61" t="s">
        <v>39</v>
      </c>
      <c r="H10" s="62" t="e">
        <f>((D17-D19-D21-D18)/D13)*100</f>
        <v>#DIV/0!</v>
      </c>
      <c r="I10" s="63" t="e">
        <f>IF(H10&lt;55,5,IF(H10&gt;70,1,3))</f>
        <v>#DIV/0!</v>
      </c>
      <c r="J10" s="18"/>
      <c r="K10" s="64"/>
      <c r="L10" s="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40</v>
      </c>
      <c r="C11" s="58" t="s">
        <v>41</v>
      </c>
      <c r="D11" s="59"/>
      <c r="E11" s="1"/>
      <c r="F11" s="60">
        <v>6</v>
      </c>
      <c r="G11" s="61" t="s">
        <v>42</v>
      </c>
      <c r="H11" s="62">
        <f>(D36+D35)/IF(D37=0,1,D37)</f>
        <v>0</v>
      </c>
      <c r="I11" s="63">
        <f>IF(H11&lt;1.1,1,IF(H11&gt;2.1,3,2))</f>
        <v>1</v>
      </c>
      <c r="J11" s="18"/>
      <c r="K11" s="64"/>
      <c r="L11" s="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43</v>
      </c>
      <c r="C12" s="58" t="s">
        <v>44</v>
      </c>
      <c r="D12" s="59"/>
      <c r="E12" s="1"/>
      <c r="F12" s="60">
        <v>7</v>
      </c>
      <c r="G12" s="61" t="s">
        <v>45</v>
      </c>
      <c r="H12" s="62" t="e">
        <f>(D17-D19-D21-D18-D11)/(D38+D34)</f>
        <v>#DIV/0!</v>
      </c>
      <c r="I12" s="63">
        <f>IF(D11&gt;(D17-D18),5,IF((D34+D38)&lt;=0,1,IF(H12&lt;5,5,IF(H12&gt;7,1,3))))</f>
        <v>1</v>
      </c>
      <c r="J12" s="18"/>
      <c r="K12" s="64"/>
      <c r="L12" s="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46</v>
      </c>
      <c r="C13" s="58" t="s">
        <v>47</v>
      </c>
      <c r="D13" s="59"/>
      <c r="E13" s="1"/>
      <c r="F13" s="60">
        <v>8</v>
      </c>
      <c r="G13" s="61" t="s">
        <v>48</v>
      </c>
      <c r="H13" s="62" t="e">
        <f>(D7+D12-D20-D22-D23-D24-D19)/D8</f>
        <v>#DIV/0!</v>
      </c>
      <c r="I13" s="63" t="e">
        <f>IF(H13&lt;0.5,1,IF(H13&gt;0.7,3,2))</f>
        <v>#DIV/0!</v>
      </c>
      <c r="J13" s="18"/>
      <c r="K13" s="64"/>
      <c r="L13" s="6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49</v>
      </c>
      <c r="C14" s="58" t="s">
        <v>50</v>
      </c>
      <c r="D14" s="59"/>
      <c r="E14" s="1"/>
      <c r="F14" s="60">
        <v>9</v>
      </c>
      <c r="G14" s="61" t="s">
        <v>51</v>
      </c>
      <c r="H14" s="62" t="e">
        <f>(D8+D9-D10+D11)/(D20-D21+D22+D23)</f>
        <v>#DIV/0!</v>
      </c>
      <c r="I14" s="63" t="e">
        <f>IF(H14&lt;1.5,1,IF(H14&gt;2,3,2))</f>
        <v>#DIV/0!</v>
      </c>
      <c r="J14" s="18"/>
      <c r="K14" s="64"/>
      <c r="L14" s="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57" t="s">
        <v>52</v>
      </c>
      <c r="C15" s="58" t="s">
        <v>53</v>
      </c>
      <c r="D15" s="59"/>
      <c r="E15" s="1"/>
      <c r="F15" s="65" t="s">
        <v>54</v>
      </c>
      <c r="G15" s="66" t="s">
        <v>55</v>
      </c>
      <c r="H15" s="66"/>
      <c r="I15" s="67" t="e">
        <f>SUM(I6:I14)</f>
        <v>#DIV/0!</v>
      </c>
      <c r="J15" s="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57" t="s">
        <v>56</v>
      </c>
      <c r="C16" s="58" t="s">
        <v>57</v>
      </c>
      <c r="D16" s="59"/>
      <c r="E16" s="1"/>
      <c r="F16" s="1"/>
      <c r="G16" s="1"/>
      <c r="H16" s="1"/>
      <c r="I16" s="1"/>
      <c r="J16" s="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4.25">
      <c r="A17" s="9"/>
      <c r="B17" s="57" t="s">
        <v>58</v>
      </c>
      <c r="C17" s="58" t="s">
        <v>59</v>
      </c>
      <c r="D17" s="59"/>
      <c r="E17" s="1"/>
      <c r="F17" s="1"/>
      <c r="G17" s="1"/>
      <c r="H17" s="1"/>
      <c r="I17" s="1"/>
      <c r="J17" s="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60</v>
      </c>
      <c r="C18" s="58" t="s">
        <v>61</v>
      </c>
      <c r="D18" s="59"/>
      <c r="E18" s="1"/>
      <c r="F18" s="1"/>
      <c r="G18" s="1"/>
      <c r="H18" s="1"/>
      <c r="I18" s="1"/>
      <c r="J18" s="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62</v>
      </c>
      <c r="C19" s="58" t="s">
        <v>63</v>
      </c>
      <c r="D19" s="59"/>
      <c r="E19" s="1"/>
      <c r="F19" s="1"/>
      <c r="G19" s="1"/>
      <c r="H19" s="1"/>
      <c r="I19" s="1"/>
      <c r="J19" s="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64</v>
      </c>
      <c r="C20" s="58" t="s">
        <v>65</v>
      </c>
      <c r="D20" s="59"/>
      <c r="E20" s="1"/>
      <c r="F20" s="1"/>
      <c r="G20" s="1"/>
      <c r="H20" s="1"/>
      <c r="I20" s="1"/>
      <c r="J20" s="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57" t="s">
        <v>62</v>
      </c>
      <c r="C21" s="58" t="s">
        <v>66</v>
      </c>
      <c r="D21" s="59"/>
      <c r="E21" s="1"/>
      <c r="F21" s="1"/>
      <c r="G21" s="1"/>
      <c r="H21" s="1"/>
      <c r="I21" s="1"/>
      <c r="J21" s="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57" t="s">
        <v>67</v>
      </c>
      <c r="C22" s="58" t="s">
        <v>68</v>
      </c>
      <c r="D22" s="59"/>
      <c r="E22" s="1"/>
      <c r="F22" s="1"/>
      <c r="G22" s="1"/>
      <c r="H22" s="1"/>
      <c r="I22" s="1"/>
      <c r="J22" s="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57" t="s">
        <v>69</v>
      </c>
      <c r="C23" s="58" t="s">
        <v>70</v>
      </c>
      <c r="D23" s="59"/>
      <c r="E23" s="1"/>
      <c r="F23" s="1"/>
      <c r="G23" s="1"/>
      <c r="H23" s="1"/>
      <c r="I23" s="1"/>
      <c r="J23" s="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68" t="s">
        <v>43</v>
      </c>
      <c r="C24" s="69" t="s">
        <v>71</v>
      </c>
      <c r="D24" s="70"/>
      <c r="E24" s="1"/>
      <c r="F24" s="1"/>
      <c r="G24" s="1"/>
      <c r="H24" s="1"/>
      <c r="I24" s="1"/>
      <c r="J24" s="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37" t="s">
        <v>72</v>
      </c>
      <c r="C26" s="39"/>
      <c r="D26" s="39"/>
      <c r="E26" s="1"/>
      <c r="F26" s="1"/>
      <c r="G26" s="1"/>
      <c r="H26" s="1"/>
      <c r="I26" s="1"/>
      <c r="J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"/>
      <c r="C27" s="1"/>
      <c r="D27" s="1"/>
      <c r="E27" s="1"/>
      <c r="F27" s="1"/>
      <c r="G27" s="1"/>
      <c r="H27" s="1"/>
      <c r="I27" s="1"/>
      <c r="J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42.75">
      <c r="A28" s="9"/>
      <c r="B28" s="50" t="s">
        <v>18</v>
      </c>
      <c r="C28" s="51" t="s">
        <v>19</v>
      </c>
      <c r="D28" s="71" t="s">
        <v>20</v>
      </c>
      <c r="E28" s="1"/>
      <c r="F28" s="1"/>
      <c r="G28" s="1"/>
      <c r="H28" s="1"/>
      <c r="I28" s="1"/>
      <c r="J28" s="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57" t="s">
        <v>73</v>
      </c>
      <c r="C29" s="58" t="s">
        <v>74</v>
      </c>
      <c r="D29" s="72"/>
      <c r="E29" s="1"/>
      <c r="F29" s="1"/>
      <c r="G29" s="1"/>
      <c r="H29" s="1"/>
      <c r="I29" s="1"/>
      <c r="J29" s="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57" t="s">
        <v>75</v>
      </c>
      <c r="C30" s="58" t="s">
        <v>76</v>
      </c>
      <c r="D30" s="72"/>
      <c r="E30" s="1"/>
      <c r="F30" s="1"/>
      <c r="G30" s="1"/>
      <c r="H30" s="1"/>
      <c r="I30" s="1"/>
      <c r="J30" s="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57" t="s">
        <v>77</v>
      </c>
      <c r="C31" s="58" t="s">
        <v>78</v>
      </c>
      <c r="D31" s="72"/>
      <c r="E31" s="1"/>
      <c r="F31" s="1"/>
      <c r="G31" s="1"/>
      <c r="H31" s="1"/>
      <c r="I31" s="1"/>
      <c r="J31" s="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57" t="s">
        <v>79</v>
      </c>
      <c r="C32" s="58" t="s">
        <v>80</v>
      </c>
      <c r="D32" s="72"/>
      <c r="E32" s="1"/>
      <c r="F32" s="1"/>
      <c r="G32" s="1"/>
      <c r="H32" s="1"/>
      <c r="I32" s="1"/>
      <c r="J32" s="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57" t="s">
        <v>81</v>
      </c>
      <c r="C33" s="58" t="s">
        <v>82</v>
      </c>
      <c r="D33" s="72"/>
      <c r="E33" s="1"/>
      <c r="F33" s="1"/>
      <c r="G33" s="1"/>
      <c r="H33" s="1"/>
      <c r="I33" s="1"/>
      <c r="J33" s="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57" t="s">
        <v>83</v>
      </c>
      <c r="C34" s="58" t="s">
        <v>84</v>
      </c>
      <c r="D34" s="72"/>
      <c r="E34" s="1"/>
      <c r="F34" s="1"/>
      <c r="G34" s="1"/>
      <c r="H34" s="1"/>
      <c r="I34" s="1"/>
      <c r="J34" s="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27" customHeight="1">
      <c r="A35" s="9"/>
      <c r="B35" s="73" t="s">
        <v>85</v>
      </c>
      <c r="C35" s="74" t="s">
        <v>86</v>
      </c>
      <c r="D35" s="72"/>
      <c r="E35" s="1"/>
      <c r="F35" s="1"/>
      <c r="G35" s="1"/>
      <c r="H35" s="1"/>
      <c r="I35" s="1"/>
      <c r="J35" s="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57" t="s">
        <v>87</v>
      </c>
      <c r="C36" s="58" t="s">
        <v>88</v>
      </c>
      <c r="D36" s="72"/>
      <c r="E36" s="1"/>
      <c r="F36" s="1"/>
      <c r="G36" s="1"/>
      <c r="H36" s="1"/>
      <c r="I36" s="1"/>
      <c r="J36" s="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57" t="s">
        <v>89</v>
      </c>
      <c r="C37" s="58" t="s">
        <v>90</v>
      </c>
      <c r="D37" s="72"/>
      <c r="E37" s="1"/>
      <c r="F37" s="1"/>
      <c r="G37" s="1"/>
      <c r="H37" s="1"/>
      <c r="I37" s="1"/>
      <c r="J37" s="1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68" t="s">
        <v>91</v>
      </c>
      <c r="C38" s="69" t="s">
        <v>92</v>
      </c>
      <c r="D38" s="75"/>
      <c r="E38" s="1"/>
      <c r="F38" s="1"/>
      <c r="G38" s="1"/>
      <c r="H38" s="1"/>
      <c r="I38" s="1"/>
      <c r="J38" s="1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1"/>
      <c r="C39" s="20"/>
      <c r="D39" s="1"/>
      <c r="E39" s="1"/>
      <c r="F39" s="1"/>
      <c r="G39" s="1"/>
      <c r="H39" s="1"/>
      <c r="I39" s="1"/>
      <c r="J39" s="1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2:99" ht="14.25">
      <c r="B40" s="36"/>
      <c r="C40" s="7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2:99" ht="14.25">
      <c r="B41" s="36"/>
      <c r="C41" s="7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2:99" ht="14.25">
      <c r="B158" s="36"/>
      <c r="C158" s="7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2:99" ht="14.25">
      <c r="B159" s="36"/>
      <c r="C159" s="7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2:99" ht="14.25">
      <c r="B160" s="36"/>
      <c r="C160" s="7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2:99" ht="14.25">
      <c r="B161" s="36"/>
      <c r="C161" s="7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2:99" ht="14.25">
      <c r="B162" s="36"/>
      <c r="C162" s="7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</row>
    <row r="163" spans="2:99" ht="14.25">
      <c r="B163" s="36"/>
      <c r="C163" s="7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</row>
    <row r="164" spans="2:99" ht="14.25">
      <c r="B164" s="36"/>
      <c r="C164" s="7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</row>
    <row r="165" spans="2:99" ht="14.25">
      <c r="B165" s="36"/>
      <c r="C165" s="7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</row>
    <row r="166" spans="2:99" ht="14.25">
      <c r="B166" s="36"/>
      <c r="C166" s="7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</row>
  </sheetData>
  <printOptions/>
  <pageMargins left="0.7479166666666667" right="0.7479166666666667" top="0.85" bottom="0.5097222222222222" header="0.5118055555555556" footer="0.5118055555555556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99" ht="14.25">
      <c r="A2" s="9"/>
      <c r="B2" s="37" t="s">
        <v>93</v>
      </c>
      <c r="C2" s="38"/>
      <c r="D2" s="38"/>
      <c r="E2" s="1"/>
      <c r="F2" s="39"/>
      <c r="G2" s="37" t="s">
        <v>17</v>
      </c>
      <c r="H2" s="39"/>
      <c r="I2" s="39"/>
      <c r="J2" s="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2"/>
      <c r="D3" s="42"/>
      <c r="E3" s="43"/>
      <c r="F3" s="43"/>
      <c r="G3" s="41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6.7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20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25</v>
      </c>
      <c r="C6" s="58" t="s">
        <v>26</v>
      </c>
      <c r="D6" s="59"/>
      <c r="E6" s="1"/>
      <c r="F6" s="60">
        <v>1</v>
      </c>
      <c r="G6" s="61" t="s">
        <v>27</v>
      </c>
      <c r="H6" s="62" t="e">
        <f>((D36+D35)/D6)*100</f>
        <v>#DIV/0!</v>
      </c>
      <c r="I6" s="63" t="e">
        <f>IF(H6&lt;1.5,1,IF(H6&gt;3,3,2))</f>
        <v>#DIV/0!</v>
      </c>
      <c r="J6" s="18"/>
      <c r="K6" s="64"/>
      <c r="L6" s="6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57" t="s">
        <v>28</v>
      </c>
      <c r="C7" s="58" t="s">
        <v>29</v>
      </c>
      <c r="D7" s="59"/>
      <c r="E7" s="1"/>
      <c r="F7" s="60">
        <v>2</v>
      </c>
      <c r="G7" s="61" t="s">
        <v>30</v>
      </c>
      <c r="H7" s="62" t="e">
        <f>((D14+D15+D16)/D6)*100</f>
        <v>#DIV/0!</v>
      </c>
      <c r="I7" s="63" t="e">
        <f>IF(H7&lt;2,1,IF(H7&gt;8,3,2))</f>
        <v>#DIV/0!</v>
      </c>
      <c r="J7" s="18"/>
      <c r="K7" s="64"/>
      <c r="L7" s="6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31</v>
      </c>
      <c r="C8" s="58" t="s">
        <v>32</v>
      </c>
      <c r="D8" s="59"/>
      <c r="E8" s="1"/>
      <c r="F8" s="60">
        <v>3</v>
      </c>
      <c r="G8" s="61" t="s">
        <v>33</v>
      </c>
      <c r="H8" s="62" t="e">
        <f>(D33/(D30+D32))*100</f>
        <v>#DIV/0!</v>
      </c>
      <c r="I8" s="63">
        <f>IF((D30+D32)&lt;=0,1,IF(H8&lt;15,1,IF(H8&gt;30,3,2)))</f>
        <v>1</v>
      </c>
      <c r="J8" s="18"/>
      <c r="K8" s="64"/>
      <c r="L8" s="6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34</v>
      </c>
      <c r="C9" s="58" t="s">
        <v>35</v>
      </c>
      <c r="D9" s="59"/>
      <c r="E9" s="1"/>
      <c r="F9" s="60">
        <v>4</v>
      </c>
      <c r="G9" s="61" t="s">
        <v>36</v>
      </c>
      <c r="H9" s="62" t="e">
        <f>((D36+D35+D34)/(D29+D31))*100</f>
        <v>#DIV/0!</v>
      </c>
      <c r="I9" s="63">
        <f>IF((D29+D31)&lt;=0,1,IF(H9&lt;6,1,IF(H9&gt;15,3,2)))</f>
        <v>1</v>
      </c>
      <c r="J9" s="18"/>
      <c r="K9" s="64"/>
      <c r="L9" s="6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57" t="s">
        <v>37</v>
      </c>
      <c r="C10" s="58" t="s">
        <v>38</v>
      </c>
      <c r="D10" s="59"/>
      <c r="E10" s="1"/>
      <c r="F10" s="60">
        <v>5</v>
      </c>
      <c r="G10" s="61" t="s">
        <v>39</v>
      </c>
      <c r="H10" s="62" t="e">
        <f>((D17-D19-D21-D18)/D13)*100</f>
        <v>#DIV/0!</v>
      </c>
      <c r="I10" s="63" t="e">
        <f>IF(H10&lt;55,5,IF(H10&gt;70,1,3))</f>
        <v>#DIV/0!</v>
      </c>
      <c r="J10" s="18"/>
      <c r="K10" s="64"/>
      <c r="L10" s="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40</v>
      </c>
      <c r="C11" s="58" t="s">
        <v>41</v>
      </c>
      <c r="D11" s="59"/>
      <c r="E11" s="1"/>
      <c r="F11" s="60">
        <v>6</v>
      </c>
      <c r="G11" s="61" t="s">
        <v>42</v>
      </c>
      <c r="H11" s="62">
        <f>(D36+D35)/IF(D37=0,1,D37)</f>
        <v>0</v>
      </c>
      <c r="I11" s="63">
        <f>IF(H11&lt;1.1,1,IF(H11&gt;2.1,3,2))</f>
        <v>1</v>
      </c>
      <c r="J11" s="18"/>
      <c r="K11" s="64"/>
      <c r="L11" s="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43</v>
      </c>
      <c r="C12" s="58" t="s">
        <v>44</v>
      </c>
      <c r="D12" s="59"/>
      <c r="E12" s="1"/>
      <c r="F12" s="60">
        <v>7</v>
      </c>
      <c r="G12" s="61" t="s">
        <v>45</v>
      </c>
      <c r="H12" s="62" t="e">
        <f>(D17-D19-D21-D18-D11)/(D38+D34)</f>
        <v>#DIV/0!</v>
      </c>
      <c r="I12" s="63">
        <f>IF(D11&gt;(D17-D18),5,IF((D34+D38)&lt;=0,1,IF(H12&lt;5,5,IF(H12&gt;7,1,3))))</f>
        <v>1</v>
      </c>
      <c r="J12" s="18"/>
      <c r="K12" s="64"/>
      <c r="L12" s="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46</v>
      </c>
      <c r="C13" s="58" t="s">
        <v>47</v>
      </c>
      <c r="D13" s="59"/>
      <c r="E13" s="1"/>
      <c r="F13" s="60">
        <v>8</v>
      </c>
      <c r="G13" s="61" t="s">
        <v>48</v>
      </c>
      <c r="H13" s="62" t="e">
        <f>(D7+D12-D20-D22-D23-D24-D19)/D8</f>
        <v>#DIV/0!</v>
      </c>
      <c r="I13" s="63" t="e">
        <f>IF(H13&lt;0.5,1,IF(H13&gt;0.7,3,2))</f>
        <v>#DIV/0!</v>
      </c>
      <c r="J13" s="18"/>
      <c r="K13" s="64"/>
      <c r="L13" s="6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49</v>
      </c>
      <c r="C14" s="58" t="s">
        <v>50</v>
      </c>
      <c r="D14" s="59"/>
      <c r="E14" s="1"/>
      <c r="F14" s="60">
        <v>9</v>
      </c>
      <c r="G14" s="61" t="s">
        <v>51</v>
      </c>
      <c r="H14" s="62" t="e">
        <f>(D8+D9-D10+D11)/(D20-D21+D22+D23)</f>
        <v>#DIV/0!</v>
      </c>
      <c r="I14" s="63" t="e">
        <f>IF(H14&lt;1.5,1,IF(H14&gt;2,3,2))</f>
        <v>#DIV/0!</v>
      </c>
      <c r="J14" s="18"/>
      <c r="K14" s="64"/>
      <c r="L14" s="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57" t="s">
        <v>52</v>
      </c>
      <c r="C15" s="58" t="s">
        <v>53</v>
      </c>
      <c r="D15" s="59"/>
      <c r="E15" s="1"/>
      <c r="F15" s="65" t="s">
        <v>54</v>
      </c>
      <c r="G15" s="66" t="s">
        <v>55</v>
      </c>
      <c r="H15" s="66"/>
      <c r="I15" s="67" t="e">
        <f>SUM(I6:I14)</f>
        <v>#DIV/0!</v>
      </c>
      <c r="J15" s="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57" t="s">
        <v>56</v>
      </c>
      <c r="C16" s="58" t="s">
        <v>57</v>
      </c>
      <c r="D16" s="59"/>
      <c r="E16" s="1"/>
      <c r="F16" s="1"/>
      <c r="G16" s="1"/>
      <c r="H16" s="1"/>
      <c r="I16" s="1"/>
      <c r="J16" s="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4.25">
      <c r="A17" s="9"/>
      <c r="B17" s="57" t="s">
        <v>58</v>
      </c>
      <c r="C17" s="58" t="s">
        <v>59</v>
      </c>
      <c r="D17" s="59"/>
      <c r="E17" s="1"/>
      <c r="F17" s="1"/>
      <c r="G17" s="1"/>
      <c r="H17" s="1"/>
      <c r="I17" s="1"/>
      <c r="J17" s="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60</v>
      </c>
      <c r="C18" s="58" t="s">
        <v>61</v>
      </c>
      <c r="D18" s="59"/>
      <c r="E18" s="1"/>
      <c r="F18" s="1"/>
      <c r="G18" s="1"/>
      <c r="H18" s="1"/>
      <c r="I18" s="1"/>
      <c r="J18" s="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62</v>
      </c>
      <c r="C19" s="58" t="s">
        <v>63</v>
      </c>
      <c r="D19" s="59"/>
      <c r="E19" s="1"/>
      <c r="F19" s="1"/>
      <c r="G19" s="1"/>
      <c r="H19" s="1"/>
      <c r="I19" s="1"/>
      <c r="J19" s="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64</v>
      </c>
      <c r="C20" s="58" t="s">
        <v>65</v>
      </c>
      <c r="D20" s="59"/>
      <c r="E20" s="1"/>
      <c r="F20" s="1"/>
      <c r="G20" s="1"/>
      <c r="H20" s="1"/>
      <c r="I20" s="1"/>
      <c r="J20" s="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57" t="s">
        <v>62</v>
      </c>
      <c r="C21" s="58" t="s">
        <v>66</v>
      </c>
      <c r="D21" s="59"/>
      <c r="E21" s="1"/>
      <c r="F21" s="1"/>
      <c r="G21" s="1"/>
      <c r="H21" s="1"/>
      <c r="I21" s="1"/>
      <c r="J21" s="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57" t="s">
        <v>67</v>
      </c>
      <c r="C22" s="58" t="s">
        <v>68</v>
      </c>
      <c r="D22" s="59"/>
      <c r="E22" s="1"/>
      <c r="F22" s="1"/>
      <c r="G22" s="1"/>
      <c r="H22" s="1"/>
      <c r="I22" s="1"/>
      <c r="J22" s="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57" t="s">
        <v>69</v>
      </c>
      <c r="C23" s="58" t="s">
        <v>70</v>
      </c>
      <c r="D23" s="59"/>
      <c r="E23" s="1"/>
      <c r="F23" s="1"/>
      <c r="G23" s="1"/>
      <c r="H23" s="1"/>
      <c r="I23" s="1"/>
      <c r="J23" s="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68" t="s">
        <v>43</v>
      </c>
      <c r="C24" s="69" t="s">
        <v>71</v>
      </c>
      <c r="D24" s="70"/>
      <c r="E24" s="1"/>
      <c r="F24" s="1"/>
      <c r="G24" s="1"/>
      <c r="H24" s="1"/>
      <c r="I24" s="1"/>
      <c r="J24" s="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37" t="s">
        <v>94</v>
      </c>
      <c r="C26" s="39"/>
      <c r="D26" s="39"/>
      <c r="E26" s="1"/>
      <c r="F26" s="1"/>
      <c r="G26" s="1"/>
      <c r="H26" s="1"/>
      <c r="I26" s="1"/>
      <c r="J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"/>
      <c r="C27" s="1"/>
      <c r="D27" s="1"/>
      <c r="E27" s="1"/>
      <c r="F27" s="1"/>
      <c r="G27" s="1"/>
      <c r="H27" s="1"/>
      <c r="I27" s="1"/>
      <c r="J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42.75">
      <c r="A28" s="9"/>
      <c r="B28" s="50" t="s">
        <v>18</v>
      </c>
      <c r="C28" s="51" t="s">
        <v>19</v>
      </c>
      <c r="D28" s="71" t="s">
        <v>20</v>
      </c>
      <c r="E28" s="1"/>
      <c r="F28" s="1"/>
      <c r="G28" s="1"/>
      <c r="H28" s="1"/>
      <c r="I28" s="1"/>
      <c r="J28" s="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57" t="s">
        <v>73</v>
      </c>
      <c r="C29" s="58" t="s">
        <v>74</v>
      </c>
      <c r="D29" s="72"/>
      <c r="E29" s="1"/>
      <c r="F29" s="1"/>
      <c r="G29" s="1"/>
      <c r="H29" s="1"/>
      <c r="I29" s="1"/>
      <c r="J29" s="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57" t="s">
        <v>75</v>
      </c>
      <c r="C30" s="58" t="s">
        <v>76</v>
      </c>
      <c r="D30" s="72"/>
      <c r="E30" s="1"/>
      <c r="F30" s="1"/>
      <c r="G30" s="1"/>
      <c r="H30" s="1"/>
      <c r="I30" s="1"/>
      <c r="J30" s="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57" t="s">
        <v>77</v>
      </c>
      <c r="C31" s="58" t="s">
        <v>78</v>
      </c>
      <c r="D31" s="72"/>
      <c r="E31" s="1"/>
      <c r="F31" s="1"/>
      <c r="G31" s="1"/>
      <c r="H31" s="1"/>
      <c r="I31" s="1"/>
      <c r="J31" s="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57" t="s">
        <v>79</v>
      </c>
      <c r="C32" s="58" t="s">
        <v>80</v>
      </c>
      <c r="D32" s="72"/>
      <c r="E32" s="1"/>
      <c r="F32" s="1"/>
      <c r="G32" s="1"/>
      <c r="H32" s="1"/>
      <c r="I32" s="1"/>
      <c r="J32" s="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57" t="s">
        <v>81</v>
      </c>
      <c r="C33" s="58" t="s">
        <v>82</v>
      </c>
      <c r="D33" s="72"/>
      <c r="E33" s="1"/>
      <c r="F33" s="1"/>
      <c r="G33" s="1"/>
      <c r="H33" s="1"/>
      <c r="I33" s="1"/>
      <c r="J33" s="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57" t="s">
        <v>83</v>
      </c>
      <c r="C34" s="58" t="s">
        <v>84</v>
      </c>
      <c r="D34" s="72"/>
      <c r="E34" s="1"/>
      <c r="F34" s="1"/>
      <c r="G34" s="1"/>
      <c r="H34" s="1"/>
      <c r="I34" s="1"/>
      <c r="J34" s="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27" customHeight="1">
      <c r="A35" s="9"/>
      <c r="B35" s="73" t="s">
        <v>85</v>
      </c>
      <c r="C35" s="74" t="s">
        <v>86</v>
      </c>
      <c r="D35" s="72"/>
      <c r="E35" s="1"/>
      <c r="F35" s="1"/>
      <c r="G35" s="1"/>
      <c r="H35" s="1"/>
      <c r="I35" s="1"/>
      <c r="J35" s="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57" t="s">
        <v>87</v>
      </c>
      <c r="C36" s="58" t="s">
        <v>88</v>
      </c>
      <c r="D36" s="72"/>
      <c r="E36" s="1"/>
      <c r="F36" s="1"/>
      <c r="G36" s="1"/>
      <c r="H36" s="1"/>
      <c r="I36" s="1"/>
      <c r="J36" s="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57" t="s">
        <v>89</v>
      </c>
      <c r="C37" s="58" t="s">
        <v>90</v>
      </c>
      <c r="D37" s="72"/>
      <c r="E37" s="1"/>
      <c r="F37" s="1"/>
      <c r="G37" s="1"/>
      <c r="H37" s="1"/>
      <c r="I37" s="1"/>
      <c r="J37" s="1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68" t="s">
        <v>91</v>
      </c>
      <c r="C38" s="69" t="s">
        <v>92</v>
      </c>
      <c r="D38" s="75"/>
      <c r="E38" s="1"/>
      <c r="F38" s="1"/>
      <c r="G38" s="1"/>
      <c r="H38" s="1"/>
      <c r="I38" s="1"/>
      <c r="J38" s="1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1"/>
      <c r="C39" s="20"/>
      <c r="D39" s="1"/>
      <c r="E39" s="1"/>
      <c r="F39" s="1"/>
      <c r="G39" s="1"/>
      <c r="H39" s="1"/>
      <c r="I39" s="1"/>
      <c r="J39" s="1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2:99" ht="14.25">
      <c r="B40" s="36"/>
      <c r="C40" s="7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2:99" ht="14.25">
      <c r="B41" s="36"/>
      <c r="C41" s="7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2:99" ht="14.25">
      <c r="B158" s="36"/>
      <c r="C158" s="7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2:99" ht="14.25">
      <c r="B159" s="36"/>
      <c r="C159" s="7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2:99" ht="14.25">
      <c r="B160" s="36"/>
      <c r="C160" s="7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2:99" ht="14.25">
      <c r="B161" s="36"/>
      <c r="C161" s="7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2:99" ht="14.25">
      <c r="B162" s="36"/>
      <c r="C162" s="7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</row>
    <row r="163" spans="2:99" ht="14.25">
      <c r="B163" s="36"/>
      <c r="C163" s="7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</row>
    <row r="164" spans="2:99" ht="14.25">
      <c r="B164" s="36"/>
      <c r="C164" s="7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</row>
    <row r="165" spans="2:99" ht="14.25">
      <c r="B165" s="36"/>
      <c r="C165" s="7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</row>
    <row r="166" spans="2:99" ht="14.25">
      <c r="B166" s="36"/>
      <c r="C166" s="7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</row>
  </sheetData>
  <printOptions/>
  <pageMargins left="0.7479166666666667" right="0.7479166666666667" top="0.85" bottom="0.5097222222222222" header="0.5118055555555556" footer="0.5118055555555556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99" ht="14.25">
      <c r="A2" s="9"/>
      <c r="B2" s="37" t="s">
        <v>95</v>
      </c>
      <c r="C2" s="38"/>
      <c r="D2" s="38"/>
      <c r="E2" s="1"/>
      <c r="F2" s="39"/>
      <c r="G2" s="37" t="s">
        <v>96</v>
      </c>
      <c r="H2" s="39"/>
      <c r="I2" s="39"/>
      <c r="J2" s="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2"/>
      <c r="D3" s="42"/>
      <c r="E3" s="43"/>
      <c r="F3" s="43"/>
      <c r="G3" s="41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6.7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20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25</v>
      </c>
      <c r="C6" s="58" t="s">
        <v>26</v>
      </c>
      <c r="D6" s="59"/>
      <c r="E6" s="1"/>
      <c r="F6" s="60">
        <v>1</v>
      </c>
      <c r="G6" s="61" t="s">
        <v>27</v>
      </c>
      <c r="H6" s="62" t="e">
        <f>((D36+D35)/D6)*100</f>
        <v>#DIV/0!</v>
      </c>
      <c r="I6" s="63" t="e">
        <f>IF(H6&lt;1.5,1,IF(H6&gt;3,3,2))</f>
        <v>#DIV/0!</v>
      </c>
      <c r="J6" s="18"/>
      <c r="K6" s="64"/>
      <c r="L6" s="6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57" t="s">
        <v>28</v>
      </c>
      <c r="C7" s="58" t="s">
        <v>29</v>
      </c>
      <c r="D7" s="59"/>
      <c r="E7" s="1"/>
      <c r="F7" s="60">
        <v>2</v>
      </c>
      <c r="G7" s="61" t="s">
        <v>30</v>
      </c>
      <c r="H7" s="62" t="e">
        <f>((D14+D15+D16)/D6)*100</f>
        <v>#DIV/0!</v>
      </c>
      <c r="I7" s="63" t="e">
        <f>IF(H7&lt;2,1,IF(H7&gt;8,3,2))</f>
        <v>#DIV/0!</v>
      </c>
      <c r="J7" s="18"/>
      <c r="K7" s="64"/>
      <c r="L7" s="6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31</v>
      </c>
      <c r="C8" s="58" t="s">
        <v>32</v>
      </c>
      <c r="D8" s="59"/>
      <c r="E8" s="1"/>
      <c r="F8" s="60">
        <v>3</v>
      </c>
      <c r="G8" s="61" t="s">
        <v>33</v>
      </c>
      <c r="H8" s="62" t="e">
        <f>(D33/(D30+D32))*100</f>
        <v>#DIV/0!</v>
      </c>
      <c r="I8" s="63">
        <f>IF((D30+D32)&lt;=0,1,IF(H8&lt;15,1,IF(H8&gt;30,3,2)))</f>
        <v>1</v>
      </c>
      <c r="J8" s="18"/>
      <c r="K8" s="64"/>
      <c r="L8" s="6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34</v>
      </c>
      <c r="C9" s="58" t="s">
        <v>35</v>
      </c>
      <c r="D9" s="59"/>
      <c r="E9" s="1"/>
      <c r="F9" s="60">
        <v>4</v>
      </c>
      <c r="G9" s="61" t="s">
        <v>36</v>
      </c>
      <c r="H9" s="62" t="e">
        <f>((D36+D35+D34)/(D29+D31))*100</f>
        <v>#DIV/0!</v>
      </c>
      <c r="I9" s="63">
        <f>IF((D29+D31)&lt;=0,1,IF(H9&lt;6,1,IF(H9&gt;15,3,2)))</f>
        <v>1</v>
      </c>
      <c r="J9" s="18"/>
      <c r="K9" s="64"/>
      <c r="L9" s="6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57" t="s">
        <v>37</v>
      </c>
      <c r="C10" s="58" t="s">
        <v>38</v>
      </c>
      <c r="D10" s="59"/>
      <c r="E10" s="1"/>
      <c r="F10" s="60">
        <v>5</v>
      </c>
      <c r="G10" s="61" t="s">
        <v>39</v>
      </c>
      <c r="H10" s="62" t="e">
        <f>((D17-D19-D21-D18)/D13)*100</f>
        <v>#DIV/0!</v>
      </c>
      <c r="I10" s="63" t="e">
        <f>IF(H10&lt;55,5,IF(H10&gt;70,1,3))</f>
        <v>#DIV/0!</v>
      </c>
      <c r="J10" s="18"/>
      <c r="K10" s="64"/>
      <c r="L10" s="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40</v>
      </c>
      <c r="C11" s="58" t="s">
        <v>41</v>
      </c>
      <c r="D11" s="59"/>
      <c r="E11" s="1"/>
      <c r="F11" s="60">
        <v>6</v>
      </c>
      <c r="G11" s="61" t="s">
        <v>42</v>
      </c>
      <c r="H11" s="62">
        <f>(D36+D35)/IF(D37=0,1,D37)</f>
        <v>0</v>
      </c>
      <c r="I11" s="63">
        <f>IF(H11&lt;1.1,1,IF(H11&gt;2.1,3,2))</f>
        <v>1</v>
      </c>
      <c r="J11" s="18"/>
      <c r="K11" s="64"/>
      <c r="L11" s="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43</v>
      </c>
      <c r="C12" s="58" t="s">
        <v>44</v>
      </c>
      <c r="D12" s="59"/>
      <c r="E12" s="1"/>
      <c r="F12" s="60">
        <v>7</v>
      </c>
      <c r="G12" s="61" t="s">
        <v>45</v>
      </c>
      <c r="H12" s="62" t="e">
        <f>(D17-D19-D21-D18-D11)/(D38+D34)</f>
        <v>#DIV/0!</v>
      </c>
      <c r="I12" s="63">
        <f>IF(D11&gt;(D17-D18),5,IF((D34+D38)&lt;=0,1,IF(H12&lt;5,5,IF(H12&gt;7,1,3))))</f>
        <v>1</v>
      </c>
      <c r="J12" s="18"/>
      <c r="K12" s="64"/>
      <c r="L12" s="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46</v>
      </c>
      <c r="C13" s="58" t="s">
        <v>47</v>
      </c>
      <c r="D13" s="59"/>
      <c r="E13" s="1"/>
      <c r="F13" s="60">
        <v>8</v>
      </c>
      <c r="G13" s="61" t="s">
        <v>48</v>
      </c>
      <c r="H13" s="62" t="e">
        <f>(D7+D12-D20-D22-D23-D24-D19)/D8</f>
        <v>#DIV/0!</v>
      </c>
      <c r="I13" s="63" t="e">
        <f>IF(H13&lt;0.5,1,IF(H13&gt;0.7,3,2))</f>
        <v>#DIV/0!</v>
      </c>
      <c r="J13" s="18"/>
      <c r="K13" s="64"/>
      <c r="L13" s="6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49</v>
      </c>
      <c r="C14" s="58" t="s">
        <v>50</v>
      </c>
      <c r="D14" s="59"/>
      <c r="E14" s="1"/>
      <c r="F14" s="60">
        <v>9</v>
      </c>
      <c r="G14" s="61" t="s">
        <v>51</v>
      </c>
      <c r="H14" s="62" t="e">
        <f>(D8+D9-D10+D11)/(D20-D21+D22+D23)</f>
        <v>#DIV/0!</v>
      </c>
      <c r="I14" s="63" t="e">
        <f>IF(H14&lt;1.5,1,IF(H14&gt;2,3,2))</f>
        <v>#DIV/0!</v>
      </c>
      <c r="J14" s="18"/>
      <c r="K14" s="64"/>
      <c r="L14" s="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57" t="s">
        <v>52</v>
      </c>
      <c r="C15" s="58" t="s">
        <v>53</v>
      </c>
      <c r="D15" s="59"/>
      <c r="E15" s="1"/>
      <c r="F15" s="65" t="s">
        <v>54</v>
      </c>
      <c r="G15" s="66" t="s">
        <v>97</v>
      </c>
      <c r="H15" s="66"/>
      <c r="I15" s="67" t="e">
        <f>SUM(I6:I14)</f>
        <v>#DIV/0!</v>
      </c>
      <c r="J15" s="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57" t="s">
        <v>56</v>
      </c>
      <c r="C16" s="58" t="s">
        <v>57</v>
      </c>
      <c r="D16" s="59"/>
      <c r="E16" s="1"/>
      <c r="F16" s="1"/>
      <c r="G16" s="1"/>
      <c r="H16" s="1"/>
      <c r="I16" s="1"/>
      <c r="J16" s="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4.25">
      <c r="A17" s="9"/>
      <c r="B17" s="57" t="s">
        <v>58</v>
      </c>
      <c r="C17" s="58" t="s">
        <v>59</v>
      </c>
      <c r="D17" s="59"/>
      <c r="E17" s="1"/>
      <c r="F17" s="1"/>
      <c r="G17" s="1"/>
      <c r="H17" s="1"/>
      <c r="I17" s="1"/>
      <c r="J17" s="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60</v>
      </c>
      <c r="C18" s="58" t="s">
        <v>61</v>
      </c>
      <c r="D18" s="59"/>
      <c r="E18" s="1"/>
      <c r="F18" s="1"/>
      <c r="G18" s="1"/>
      <c r="H18" s="1"/>
      <c r="I18" s="1"/>
      <c r="J18" s="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62</v>
      </c>
      <c r="C19" s="58" t="s">
        <v>63</v>
      </c>
      <c r="D19" s="59"/>
      <c r="E19" s="1"/>
      <c r="F19" s="1"/>
      <c r="G19" s="1"/>
      <c r="H19" s="1"/>
      <c r="I19" s="1"/>
      <c r="J19" s="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64</v>
      </c>
      <c r="C20" s="58" t="s">
        <v>65</v>
      </c>
      <c r="D20" s="59"/>
      <c r="E20" s="1"/>
      <c r="F20" s="1"/>
      <c r="G20" s="1"/>
      <c r="H20" s="1"/>
      <c r="I20" s="1"/>
      <c r="J20" s="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57" t="s">
        <v>62</v>
      </c>
      <c r="C21" s="58" t="s">
        <v>66</v>
      </c>
      <c r="D21" s="59"/>
      <c r="E21" s="1"/>
      <c r="F21" s="1"/>
      <c r="G21" s="1"/>
      <c r="H21" s="1"/>
      <c r="I21" s="1"/>
      <c r="J21" s="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57" t="s">
        <v>67</v>
      </c>
      <c r="C22" s="58" t="s">
        <v>68</v>
      </c>
      <c r="D22" s="59"/>
      <c r="E22" s="1"/>
      <c r="F22" s="1"/>
      <c r="G22" s="1"/>
      <c r="H22" s="1"/>
      <c r="I22" s="1"/>
      <c r="J22" s="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57" t="s">
        <v>69</v>
      </c>
      <c r="C23" s="58" t="s">
        <v>70</v>
      </c>
      <c r="D23" s="59"/>
      <c r="E23" s="1"/>
      <c r="F23" s="1"/>
      <c r="G23" s="1"/>
      <c r="H23" s="1"/>
      <c r="I23" s="1"/>
      <c r="J23" s="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68" t="s">
        <v>43</v>
      </c>
      <c r="C24" s="69" t="s">
        <v>71</v>
      </c>
      <c r="D24" s="70"/>
      <c r="E24" s="1"/>
      <c r="F24" s="1"/>
      <c r="G24" s="1"/>
      <c r="H24" s="1"/>
      <c r="I24" s="1"/>
      <c r="J24" s="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37" t="s">
        <v>98</v>
      </c>
      <c r="C26" s="39"/>
      <c r="D26" s="39"/>
      <c r="E26" s="1"/>
      <c r="F26" s="1"/>
      <c r="G26" s="1"/>
      <c r="H26" s="1"/>
      <c r="I26" s="1"/>
      <c r="J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"/>
      <c r="C27" s="1"/>
      <c r="D27" s="1"/>
      <c r="E27" s="1"/>
      <c r="F27" s="1"/>
      <c r="G27" s="1"/>
      <c r="H27" s="1"/>
      <c r="I27" s="1"/>
      <c r="J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42.75">
      <c r="A28" s="9"/>
      <c r="B28" s="50" t="s">
        <v>18</v>
      </c>
      <c r="C28" s="51" t="s">
        <v>19</v>
      </c>
      <c r="D28" s="71" t="s">
        <v>20</v>
      </c>
      <c r="E28" s="1"/>
      <c r="F28" s="1"/>
      <c r="G28" s="1"/>
      <c r="H28" s="1"/>
      <c r="I28" s="1"/>
      <c r="J28" s="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57" t="s">
        <v>73</v>
      </c>
      <c r="C29" s="58" t="s">
        <v>74</v>
      </c>
      <c r="D29" s="72"/>
      <c r="E29" s="1"/>
      <c r="F29" s="1"/>
      <c r="G29" s="1"/>
      <c r="H29" s="1"/>
      <c r="I29" s="1"/>
      <c r="J29" s="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57" t="s">
        <v>75</v>
      </c>
      <c r="C30" s="58" t="s">
        <v>76</v>
      </c>
      <c r="D30" s="72"/>
      <c r="E30" s="1"/>
      <c r="F30" s="1"/>
      <c r="G30" s="1"/>
      <c r="H30" s="1"/>
      <c r="I30" s="1"/>
      <c r="J30" s="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57" t="s">
        <v>77</v>
      </c>
      <c r="C31" s="58" t="s">
        <v>78</v>
      </c>
      <c r="D31" s="72"/>
      <c r="E31" s="1"/>
      <c r="F31" s="1"/>
      <c r="G31" s="1"/>
      <c r="H31" s="1"/>
      <c r="I31" s="1"/>
      <c r="J31" s="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57" t="s">
        <v>79</v>
      </c>
      <c r="C32" s="58" t="s">
        <v>80</v>
      </c>
      <c r="D32" s="72"/>
      <c r="E32" s="1"/>
      <c r="F32" s="1"/>
      <c r="G32" s="1"/>
      <c r="H32" s="1"/>
      <c r="I32" s="1"/>
      <c r="J32" s="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57" t="s">
        <v>81</v>
      </c>
      <c r="C33" s="58" t="s">
        <v>82</v>
      </c>
      <c r="D33" s="72"/>
      <c r="E33" s="1"/>
      <c r="F33" s="1"/>
      <c r="G33" s="1"/>
      <c r="H33" s="1"/>
      <c r="I33" s="1"/>
      <c r="J33" s="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57" t="s">
        <v>83</v>
      </c>
      <c r="C34" s="58" t="s">
        <v>84</v>
      </c>
      <c r="D34" s="72"/>
      <c r="E34" s="1"/>
      <c r="F34" s="1"/>
      <c r="G34" s="1"/>
      <c r="H34" s="1"/>
      <c r="I34" s="1"/>
      <c r="J34" s="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27" customHeight="1">
      <c r="A35" s="9"/>
      <c r="B35" s="73" t="s">
        <v>85</v>
      </c>
      <c r="C35" s="74" t="s">
        <v>86</v>
      </c>
      <c r="D35" s="72"/>
      <c r="E35" s="1"/>
      <c r="F35" s="1"/>
      <c r="G35" s="1"/>
      <c r="H35" s="1"/>
      <c r="I35" s="1"/>
      <c r="J35" s="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57" t="s">
        <v>87</v>
      </c>
      <c r="C36" s="58" t="s">
        <v>88</v>
      </c>
      <c r="D36" s="72"/>
      <c r="E36" s="1"/>
      <c r="F36" s="1"/>
      <c r="G36" s="1"/>
      <c r="H36" s="1"/>
      <c r="I36" s="1"/>
      <c r="J36" s="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57" t="s">
        <v>89</v>
      </c>
      <c r="C37" s="58" t="s">
        <v>90</v>
      </c>
      <c r="D37" s="72"/>
      <c r="E37" s="1"/>
      <c r="F37" s="1"/>
      <c r="G37" s="1"/>
      <c r="H37" s="1"/>
      <c r="I37" s="1"/>
      <c r="J37" s="1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68" t="s">
        <v>91</v>
      </c>
      <c r="C38" s="69" t="s">
        <v>92</v>
      </c>
      <c r="D38" s="75"/>
      <c r="E38" s="1"/>
      <c r="F38" s="1"/>
      <c r="G38" s="1"/>
      <c r="H38" s="1"/>
      <c r="I38" s="1"/>
      <c r="J38" s="1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1"/>
      <c r="C39" s="20"/>
      <c r="D39" s="1"/>
      <c r="E39" s="1"/>
      <c r="F39" s="1"/>
      <c r="G39" s="1"/>
      <c r="H39" s="1"/>
      <c r="I39" s="1"/>
      <c r="J39" s="1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2:99" ht="14.25">
      <c r="B40" s="36"/>
      <c r="C40" s="7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2:99" ht="14.25">
      <c r="B41" s="36"/>
      <c r="C41" s="7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2:99" ht="14.25">
      <c r="B158" s="36"/>
      <c r="C158" s="7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2:99" ht="14.25">
      <c r="B159" s="36"/>
      <c r="C159" s="7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2:99" ht="14.25">
      <c r="B160" s="36"/>
      <c r="C160" s="7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2:99" ht="14.25">
      <c r="B161" s="36"/>
      <c r="C161" s="7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2:99" ht="14.25">
      <c r="B162" s="36"/>
      <c r="C162" s="7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</row>
    <row r="163" spans="2:99" ht="14.25">
      <c r="B163" s="36"/>
      <c r="C163" s="7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</row>
    <row r="164" spans="2:99" ht="14.25">
      <c r="B164" s="36"/>
      <c r="C164" s="7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</row>
    <row r="165" spans="2:99" ht="14.25">
      <c r="B165" s="36"/>
      <c r="C165" s="7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</row>
    <row r="166" spans="2:99" ht="14.25">
      <c r="B166" s="36"/>
      <c r="C166" s="7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</row>
  </sheetData>
  <printOptions/>
  <pageMargins left="0.7479166666666667" right="0.7479166666666667" top="0.85" bottom="0.5097222222222222" header="0.5118055555555556" footer="0.5118055555555556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1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99" ht="14.25">
      <c r="A2" s="9"/>
      <c r="B2" s="37" t="s">
        <v>99</v>
      </c>
      <c r="C2" s="38"/>
      <c r="D2" s="38"/>
      <c r="E2" s="1"/>
      <c r="F2" s="39"/>
      <c r="G2" s="37" t="s">
        <v>100</v>
      </c>
      <c r="H2" s="39"/>
      <c r="I2" s="39"/>
      <c r="J2" s="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2"/>
      <c r="D3" s="42"/>
      <c r="E3" s="43"/>
      <c r="F3" s="43"/>
      <c r="G3" s="41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6.7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20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25</v>
      </c>
      <c r="C6" s="58" t="s">
        <v>26</v>
      </c>
      <c r="D6" s="59"/>
      <c r="E6" s="1"/>
      <c r="F6" s="60">
        <v>1</v>
      </c>
      <c r="G6" s="61" t="s">
        <v>27</v>
      </c>
      <c r="H6" s="62" t="e">
        <f>((D36+D35)/D6)*100</f>
        <v>#DIV/0!</v>
      </c>
      <c r="I6" s="63" t="e">
        <f>IF(H6&lt;1.5,1,IF(H6&gt;3,3,2))</f>
        <v>#DIV/0!</v>
      </c>
      <c r="J6" s="18"/>
      <c r="K6" s="64"/>
      <c r="L6" s="6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57" t="s">
        <v>28</v>
      </c>
      <c r="C7" s="58" t="s">
        <v>29</v>
      </c>
      <c r="D7" s="59"/>
      <c r="E7" s="1"/>
      <c r="F7" s="60">
        <v>2</v>
      </c>
      <c r="G7" s="61" t="s">
        <v>30</v>
      </c>
      <c r="H7" s="62" t="e">
        <f>((D14+D15+D16)/D6)*100</f>
        <v>#DIV/0!</v>
      </c>
      <c r="I7" s="63" t="e">
        <f>IF(H7&lt;2,1,IF(H7&gt;8,3,2))</f>
        <v>#DIV/0!</v>
      </c>
      <c r="J7" s="18"/>
      <c r="K7" s="64"/>
      <c r="L7" s="6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31</v>
      </c>
      <c r="C8" s="58" t="s">
        <v>32</v>
      </c>
      <c r="D8" s="59"/>
      <c r="E8" s="1"/>
      <c r="F8" s="60">
        <v>3</v>
      </c>
      <c r="G8" s="61" t="s">
        <v>33</v>
      </c>
      <c r="H8" s="62" t="e">
        <f>(D33/(D30+D32))*100</f>
        <v>#DIV/0!</v>
      </c>
      <c r="I8" s="63">
        <f>IF((D30+D32)&lt;=0,1,IF(H8&lt;15,1,IF(H8&gt;30,3,2)))</f>
        <v>1</v>
      </c>
      <c r="J8" s="18"/>
      <c r="K8" s="64"/>
      <c r="L8" s="6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34</v>
      </c>
      <c r="C9" s="58" t="s">
        <v>35</v>
      </c>
      <c r="D9" s="59"/>
      <c r="E9" s="1"/>
      <c r="F9" s="60">
        <v>4</v>
      </c>
      <c r="G9" s="61" t="s">
        <v>36</v>
      </c>
      <c r="H9" s="62" t="e">
        <f>((D36+D35+D34)/(D29+D31))*100</f>
        <v>#DIV/0!</v>
      </c>
      <c r="I9" s="63">
        <f>IF((D29+D31)&lt;=0,1,IF(H9&lt;6,1,IF(H9&gt;15,3,2)))</f>
        <v>1</v>
      </c>
      <c r="J9" s="18"/>
      <c r="K9" s="64"/>
      <c r="L9" s="6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57" t="s">
        <v>37</v>
      </c>
      <c r="C10" s="58" t="s">
        <v>38</v>
      </c>
      <c r="D10" s="59"/>
      <c r="E10" s="1"/>
      <c r="F10" s="60">
        <v>5</v>
      </c>
      <c r="G10" s="61" t="s">
        <v>39</v>
      </c>
      <c r="H10" s="62" t="e">
        <f>((D17-D19-D21-D18)/D13)*100</f>
        <v>#DIV/0!</v>
      </c>
      <c r="I10" s="63" t="e">
        <f>IF(H10&lt;55,5,IF(H10&gt;70,1,3))</f>
        <v>#DIV/0!</v>
      </c>
      <c r="J10" s="18"/>
      <c r="K10" s="64"/>
      <c r="L10" s="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40</v>
      </c>
      <c r="C11" s="58" t="s">
        <v>41</v>
      </c>
      <c r="D11" s="59"/>
      <c r="E11" s="1"/>
      <c r="F11" s="60">
        <v>6</v>
      </c>
      <c r="G11" s="61" t="s">
        <v>42</v>
      </c>
      <c r="H11" s="62">
        <f>(D36+D35)/IF(D37=0,1,D37)</f>
        <v>0</v>
      </c>
      <c r="I11" s="63">
        <f>IF(H11&lt;1.1,1,IF(H11&gt;2.1,3,2))</f>
        <v>1</v>
      </c>
      <c r="J11" s="18"/>
      <c r="K11" s="64"/>
      <c r="L11" s="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43</v>
      </c>
      <c r="C12" s="58" t="s">
        <v>44</v>
      </c>
      <c r="D12" s="59"/>
      <c r="E12" s="1"/>
      <c r="F12" s="60">
        <v>7</v>
      </c>
      <c r="G12" s="61" t="s">
        <v>45</v>
      </c>
      <c r="H12" s="62" t="e">
        <f>(D17-D19-D21-D18-D11)/(D38+D34)</f>
        <v>#DIV/0!</v>
      </c>
      <c r="I12" s="63">
        <f>IF(D11&gt;(D17-D18),5,IF((D34+D38)&lt;=0,1,IF(H12&lt;5,5,IF(H12&gt;7,1,3))))</f>
        <v>1</v>
      </c>
      <c r="J12" s="18"/>
      <c r="K12" s="64"/>
      <c r="L12" s="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46</v>
      </c>
      <c r="C13" s="58" t="s">
        <v>47</v>
      </c>
      <c r="D13" s="59"/>
      <c r="E13" s="1"/>
      <c r="F13" s="60">
        <v>8</v>
      </c>
      <c r="G13" s="61" t="s">
        <v>48</v>
      </c>
      <c r="H13" s="62" t="e">
        <f>(D7+D12-D20-D22-D23-D24-D19)/D8</f>
        <v>#DIV/0!</v>
      </c>
      <c r="I13" s="63" t="e">
        <f>IF(H13&lt;0.5,1,IF(H13&gt;0.7,3,2))</f>
        <v>#DIV/0!</v>
      </c>
      <c r="J13" s="18"/>
      <c r="K13" s="64"/>
      <c r="L13" s="6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49</v>
      </c>
      <c r="C14" s="58" t="s">
        <v>50</v>
      </c>
      <c r="D14" s="59"/>
      <c r="E14" s="1"/>
      <c r="F14" s="60">
        <v>9</v>
      </c>
      <c r="G14" s="61" t="s">
        <v>51</v>
      </c>
      <c r="H14" s="62" t="e">
        <f>(D8+D9-D10+D11)/(D20-D21+D22+D23)</f>
        <v>#DIV/0!</v>
      </c>
      <c r="I14" s="63" t="e">
        <f>IF(H14&lt;1.5,1,IF(H14&gt;2,3,2))</f>
        <v>#DIV/0!</v>
      </c>
      <c r="J14" s="18"/>
      <c r="K14" s="64"/>
      <c r="L14" s="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57" t="s">
        <v>52</v>
      </c>
      <c r="C15" s="58" t="s">
        <v>53</v>
      </c>
      <c r="D15" s="59"/>
      <c r="E15" s="1"/>
      <c r="F15" s="65" t="s">
        <v>54</v>
      </c>
      <c r="G15" s="66" t="s">
        <v>101</v>
      </c>
      <c r="H15" s="66"/>
      <c r="I15" s="67" t="e">
        <f>SUM(I6:I14)</f>
        <v>#DIV/0!</v>
      </c>
      <c r="J15" s="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57" t="s">
        <v>56</v>
      </c>
      <c r="C16" s="58" t="s">
        <v>57</v>
      </c>
      <c r="D16" s="59"/>
      <c r="E16" s="1"/>
      <c r="F16" s="1"/>
      <c r="G16" s="1"/>
      <c r="H16" s="1"/>
      <c r="I16" s="1"/>
      <c r="J16" s="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4.25">
      <c r="A17" s="9"/>
      <c r="B17" s="57" t="s">
        <v>58</v>
      </c>
      <c r="C17" s="58" t="s">
        <v>59</v>
      </c>
      <c r="D17" s="59"/>
      <c r="E17" s="1"/>
      <c r="F17" s="1"/>
      <c r="G17" s="1"/>
      <c r="H17" s="1"/>
      <c r="I17" s="1"/>
      <c r="J17" s="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60</v>
      </c>
      <c r="C18" s="58" t="s">
        <v>61</v>
      </c>
      <c r="D18" s="59"/>
      <c r="E18" s="1"/>
      <c r="F18" s="1"/>
      <c r="G18" s="1"/>
      <c r="H18" s="1"/>
      <c r="I18" s="1"/>
      <c r="J18" s="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62</v>
      </c>
      <c r="C19" s="58" t="s">
        <v>63</v>
      </c>
      <c r="D19" s="59"/>
      <c r="E19" s="1"/>
      <c r="F19" s="1"/>
      <c r="G19" s="1"/>
      <c r="H19" s="1"/>
      <c r="I19" s="1"/>
      <c r="J19" s="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64</v>
      </c>
      <c r="C20" s="58" t="s">
        <v>65</v>
      </c>
      <c r="D20" s="59"/>
      <c r="E20" s="1"/>
      <c r="F20" s="1"/>
      <c r="G20" s="1"/>
      <c r="H20" s="1"/>
      <c r="I20" s="1"/>
      <c r="J20" s="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57" t="s">
        <v>62</v>
      </c>
      <c r="C21" s="58" t="s">
        <v>66</v>
      </c>
      <c r="D21" s="59"/>
      <c r="E21" s="1"/>
      <c r="F21" s="1"/>
      <c r="G21" s="1"/>
      <c r="H21" s="1"/>
      <c r="I21" s="1"/>
      <c r="J21" s="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57" t="s">
        <v>67</v>
      </c>
      <c r="C22" s="58" t="s">
        <v>68</v>
      </c>
      <c r="D22" s="59"/>
      <c r="E22" s="1"/>
      <c r="F22" s="1"/>
      <c r="G22" s="1"/>
      <c r="H22" s="1"/>
      <c r="I22" s="1"/>
      <c r="J22" s="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57" t="s">
        <v>69</v>
      </c>
      <c r="C23" s="58" t="s">
        <v>70</v>
      </c>
      <c r="D23" s="59"/>
      <c r="E23" s="1"/>
      <c r="F23" s="1"/>
      <c r="G23" s="1"/>
      <c r="H23" s="1"/>
      <c r="I23" s="1"/>
      <c r="J23" s="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68" t="s">
        <v>43</v>
      </c>
      <c r="C24" s="69" t="s">
        <v>71</v>
      </c>
      <c r="D24" s="70"/>
      <c r="E24" s="1"/>
      <c r="F24" s="1"/>
      <c r="G24" s="1"/>
      <c r="H24" s="1"/>
      <c r="I24" s="1"/>
      <c r="J24" s="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37" t="s">
        <v>102</v>
      </c>
      <c r="C26" s="39"/>
      <c r="D26" s="39"/>
      <c r="E26" s="1"/>
      <c r="F26" s="1"/>
      <c r="G26" s="1"/>
      <c r="H26" s="1"/>
      <c r="I26" s="1"/>
      <c r="J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"/>
      <c r="C27" s="1"/>
      <c r="D27" s="1"/>
      <c r="E27" s="1"/>
      <c r="F27" s="1"/>
      <c r="G27" s="1"/>
      <c r="H27" s="1"/>
      <c r="I27" s="1"/>
      <c r="J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42.75">
      <c r="A28" s="9"/>
      <c r="B28" s="50" t="s">
        <v>18</v>
      </c>
      <c r="C28" s="51" t="s">
        <v>19</v>
      </c>
      <c r="D28" s="71" t="s">
        <v>20</v>
      </c>
      <c r="E28" s="1"/>
      <c r="F28" s="1"/>
      <c r="G28" s="1"/>
      <c r="H28" s="1"/>
      <c r="I28" s="1"/>
      <c r="J28" s="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57" t="s">
        <v>73</v>
      </c>
      <c r="C29" s="58" t="s">
        <v>74</v>
      </c>
      <c r="D29" s="72"/>
      <c r="E29" s="1"/>
      <c r="F29" s="1"/>
      <c r="G29" s="1"/>
      <c r="H29" s="1"/>
      <c r="I29" s="1"/>
      <c r="J29" s="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57" t="s">
        <v>75</v>
      </c>
      <c r="C30" s="58" t="s">
        <v>76</v>
      </c>
      <c r="D30" s="72"/>
      <c r="E30" s="1"/>
      <c r="F30" s="1"/>
      <c r="G30" s="1"/>
      <c r="H30" s="1"/>
      <c r="I30" s="1"/>
      <c r="J30" s="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57" t="s">
        <v>77</v>
      </c>
      <c r="C31" s="58" t="s">
        <v>78</v>
      </c>
      <c r="D31" s="72"/>
      <c r="E31" s="1"/>
      <c r="F31" s="1"/>
      <c r="G31" s="1"/>
      <c r="H31" s="1"/>
      <c r="I31" s="1"/>
      <c r="J31" s="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57" t="s">
        <v>79</v>
      </c>
      <c r="C32" s="58" t="s">
        <v>80</v>
      </c>
      <c r="D32" s="72"/>
      <c r="E32" s="1"/>
      <c r="F32" s="1"/>
      <c r="G32" s="1"/>
      <c r="H32" s="1"/>
      <c r="I32" s="1"/>
      <c r="J32" s="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57" t="s">
        <v>81</v>
      </c>
      <c r="C33" s="58" t="s">
        <v>82</v>
      </c>
      <c r="D33" s="72"/>
      <c r="E33" s="1"/>
      <c r="F33" s="1"/>
      <c r="G33" s="1"/>
      <c r="H33" s="1"/>
      <c r="I33" s="1"/>
      <c r="J33" s="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57" t="s">
        <v>83</v>
      </c>
      <c r="C34" s="58" t="s">
        <v>84</v>
      </c>
      <c r="D34" s="72"/>
      <c r="E34" s="1"/>
      <c r="F34" s="1"/>
      <c r="G34" s="1"/>
      <c r="H34" s="1"/>
      <c r="I34" s="1"/>
      <c r="J34" s="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27" customHeight="1">
      <c r="A35" s="9"/>
      <c r="B35" s="73" t="s">
        <v>85</v>
      </c>
      <c r="C35" s="74" t="s">
        <v>86</v>
      </c>
      <c r="D35" s="72"/>
      <c r="E35" s="1"/>
      <c r="F35" s="1"/>
      <c r="G35" s="1"/>
      <c r="H35" s="1"/>
      <c r="I35" s="1"/>
      <c r="J35" s="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57" t="s">
        <v>87</v>
      </c>
      <c r="C36" s="58" t="s">
        <v>88</v>
      </c>
      <c r="D36" s="72"/>
      <c r="E36" s="1"/>
      <c r="F36" s="1"/>
      <c r="G36" s="1"/>
      <c r="H36" s="1"/>
      <c r="I36" s="1"/>
      <c r="J36" s="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57" t="s">
        <v>89</v>
      </c>
      <c r="C37" s="58" t="s">
        <v>90</v>
      </c>
      <c r="D37" s="72"/>
      <c r="E37" s="1"/>
      <c r="F37" s="1"/>
      <c r="G37" s="1"/>
      <c r="H37" s="1"/>
      <c r="I37" s="1"/>
      <c r="J37" s="1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68" t="s">
        <v>91</v>
      </c>
      <c r="C38" s="69" t="s">
        <v>92</v>
      </c>
      <c r="D38" s="75"/>
      <c r="E38" s="1"/>
      <c r="F38" s="1"/>
      <c r="G38" s="1"/>
      <c r="H38" s="1"/>
      <c r="I38" s="1"/>
      <c r="J38" s="1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1"/>
      <c r="C39" s="20"/>
      <c r="D39" s="1"/>
      <c r="E39" s="1"/>
      <c r="F39" s="1"/>
      <c r="G39" s="1"/>
      <c r="H39" s="1"/>
      <c r="I39" s="1"/>
      <c r="J39" s="1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2:99" ht="14.25">
      <c r="B40" s="36"/>
      <c r="C40" s="7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2:99" ht="14.25">
      <c r="B41" s="36"/>
      <c r="C41" s="7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2:99" ht="14.25">
      <c r="B158" s="36"/>
      <c r="C158" s="7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2:99" ht="14.25">
      <c r="B159" s="36"/>
      <c r="C159" s="7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2:99" ht="14.25">
      <c r="B160" s="36"/>
      <c r="C160" s="7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2:99" ht="14.25">
      <c r="B161" s="36"/>
      <c r="C161" s="7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2:99" ht="14.25">
      <c r="B162" s="36"/>
      <c r="C162" s="7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</row>
    <row r="163" spans="2:99" ht="14.25">
      <c r="B163" s="36"/>
      <c r="C163" s="7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</row>
    <row r="164" spans="2:99" ht="14.25">
      <c r="B164" s="36"/>
      <c r="C164" s="7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</row>
    <row r="165" spans="2:99" ht="14.25">
      <c r="B165" s="36"/>
      <c r="C165" s="7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</row>
    <row r="166" spans="2:99" ht="14.25">
      <c r="B166" s="36"/>
      <c r="C166" s="7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</row>
  </sheetData>
  <printOptions/>
  <pageMargins left="0.7479166666666667" right="0.7479166666666667" top="0.85" bottom="0.5097222222222222" header="0.5118055555555556" footer="0.5118055555555556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15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99" ht="14.25">
      <c r="A2" s="9"/>
      <c r="B2" s="37" t="s">
        <v>103</v>
      </c>
      <c r="C2" s="39"/>
      <c r="D2" s="39"/>
      <c r="E2" s="1"/>
      <c r="F2" s="39"/>
      <c r="G2" s="37" t="s">
        <v>96</v>
      </c>
      <c r="H2" s="39"/>
      <c r="I2" s="39"/>
      <c r="J2" s="1"/>
      <c r="K2" s="1"/>
      <c r="L2" s="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3"/>
      <c r="D3" s="43"/>
      <c r="E3" s="43"/>
      <c r="F3" s="43"/>
      <c r="G3" s="41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7.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104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1"/>
      <c r="L5" s="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105</v>
      </c>
      <c r="C6" s="58" t="s">
        <v>106</v>
      </c>
      <c r="D6" s="59"/>
      <c r="E6" s="1"/>
      <c r="F6" s="60">
        <v>1</v>
      </c>
      <c r="G6" s="61" t="s">
        <v>107</v>
      </c>
      <c r="H6" s="77" t="e">
        <f>((D21-D23)/(D6+D7+D8+D9+D10+D11+D12+D13))*100</f>
        <v>#DIV/0!</v>
      </c>
      <c r="I6" s="78" t="e">
        <f>IF(H6&lt;1.5,1,IF(H6&gt;3,3,2))</f>
        <v>#DIV/0!</v>
      </c>
      <c r="J6" s="18"/>
      <c r="K6" s="18"/>
      <c r="L6" s="18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79" t="s">
        <v>108</v>
      </c>
      <c r="C7" s="80"/>
      <c r="D7" s="59"/>
      <c r="E7" s="1"/>
      <c r="F7" s="60">
        <v>2</v>
      </c>
      <c r="G7" s="61" t="s">
        <v>109</v>
      </c>
      <c r="H7" s="77" t="e">
        <f>((D21-D23)/((D6+D7+D8+D9+D10+D11+D12+D13)-(D14+D15)))*100</f>
        <v>#DIV/0!</v>
      </c>
      <c r="I7" s="78">
        <f>IF(AND((D21-D23)&lt;0,(D6+D7+D8+D9+D10+D11+D12+D13-D14-D15)&lt;0),1,IF((D6+D7+D8+D9+D10+D11+D12+D13-D14-D15)&lt;0.01,1,IF(H7&lt;1.7,1,IF(H7&gt;4,3,2))))</f>
        <v>1</v>
      </c>
      <c r="J7" s="18"/>
      <c r="K7" s="18"/>
      <c r="L7" s="18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110</v>
      </c>
      <c r="C8" s="58" t="s">
        <v>111</v>
      </c>
      <c r="D8" s="59"/>
      <c r="E8" s="1"/>
      <c r="F8" s="60">
        <v>3</v>
      </c>
      <c r="G8" s="61" t="s">
        <v>39</v>
      </c>
      <c r="H8" s="77" t="e">
        <f>((D14+D15)/(D6+D7+D8+D9+D10+D11+D12+D13))*100</f>
        <v>#DIV/0!</v>
      </c>
      <c r="I8" s="78" t="e">
        <f>IF(H8&lt;30,5,IF(H8&gt;50,1,3))</f>
        <v>#DIV/0!</v>
      </c>
      <c r="J8" s="18"/>
      <c r="K8" s="18"/>
      <c r="L8" s="1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112</v>
      </c>
      <c r="C9" s="58" t="s">
        <v>113</v>
      </c>
      <c r="D9" s="59"/>
      <c r="E9" s="1"/>
      <c r="F9" s="60">
        <v>4</v>
      </c>
      <c r="G9" s="61" t="s">
        <v>114</v>
      </c>
      <c r="H9" s="77">
        <f>((D6+D7+D8+D9+D10+D11+D12+D13)-(D14+D15))/(IF(D6&gt;0,(D6+D7),IF(D7&gt;0,(D6+D7),1)))</f>
        <v>0</v>
      </c>
      <c r="I9" s="78">
        <f>IF(H9&lt;1,1,IF(H9&gt;1.4,3,2))</f>
        <v>1</v>
      </c>
      <c r="J9" s="18"/>
      <c r="K9" s="18"/>
      <c r="L9" s="1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79" t="s">
        <v>115</v>
      </c>
      <c r="C10" s="80"/>
      <c r="D10" s="59"/>
      <c r="E10" s="1"/>
      <c r="F10" s="60">
        <v>5</v>
      </c>
      <c r="G10" s="61" t="s">
        <v>116</v>
      </c>
      <c r="H10" s="77" t="e">
        <f>(D19+D20)/D18</f>
        <v>#DIV/0!</v>
      </c>
      <c r="I10" s="78">
        <f>IF(D18&lt;0.01,1,IF(H10&lt;0.95,5,IF(H10&gt;0.99,1,3)))</f>
        <v>1</v>
      </c>
      <c r="J10" s="18"/>
      <c r="K10" s="18"/>
      <c r="L10" s="1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117</v>
      </c>
      <c r="C11" s="58" t="s">
        <v>118</v>
      </c>
      <c r="D11" s="59"/>
      <c r="E11" s="1"/>
      <c r="F11" s="60">
        <v>6</v>
      </c>
      <c r="G11" s="61" t="s">
        <v>119</v>
      </c>
      <c r="H11" s="77" t="e">
        <f>(D11/D18)*360</f>
        <v>#DIV/0!</v>
      </c>
      <c r="I11" s="78">
        <f>IF(D18&lt;0.01,1,IF(H11&lt;40,3,IF(H11&gt;70,1,2)))</f>
        <v>1</v>
      </c>
      <c r="J11" s="18"/>
      <c r="K11" s="18"/>
      <c r="L11" s="1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120</v>
      </c>
      <c r="C12" s="58" t="s">
        <v>121</v>
      </c>
      <c r="D12" s="59"/>
      <c r="E12" s="1"/>
      <c r="F12" s="60">
        <v>7</v>
      </c>
      <c r="G12" s="61" t="s">
        <v>122</v>
      </c>
      <c r="H12" s="77" t="e">
        <f>D18/(D6+D7+D8+D9+D10+D11+D12+D13)</f>
        <v>#DIV/0!</v>
      </c>
      <c r="I12" s="78" t="e">
        <f>IF(H12&lt;0.3,1,IF(H12&gt;1,3,2))</f>
        <v>#DIV/0!</v>
      </c>
      <c r="J12" s="18"/>
      <c r="K12" s="18"/>
      <c r="L12" s="1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123</v>
      </c>
      <c r="C13" s="58" t="s">
        <v>124</v>
      </c>
      <c r="D13" s="59"/>
      <c r="E13" s="1"/>
      <c r="F13" s="60">
        <v>8</v>
      </c>
      <c r="G13" s="61" t="s">
        <v>125</v>
      </c>
      <c r="H13" s="77">
        <f>(D11+D12+D8+D9+D10+D13)/(IF(D14&gt;0,D14,1))</f>
        <v>0</v>
      </c>
      <c r="I13" s="78">
        <f>IF(H13&lt;1.2,1,IF(H13&gt;2,3,2))</f>
        <v>1</v>
      </c>
      <c r="J13" s="18"/>
      <c r="K13" s="18"/>
      <c r="L13" s="1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126</v>
      </c>
      <c r="C14" s="58" t="s">
        <v>127</v>
      </c>
      <c r="D14" s="59"/>
      <c r="E14" s="1"/>
      <c r="F14" s="60">
        <v>9</v>
      </c>
      <c r="G14" s="61" t="s">
        <v>128</v>
      </c>
      <c r="H14" s="77" t="e">
        <f>(D14+D15)/D21</f>
        <v>#DIV/0!</v>
      </c>
      <c r="I14" s="78">
        <f>IF((D14+D15)=0,3,IF(D21&lt;=0,1,IF(H14&lt;5,3,IF(H14&gt;7,1,2))))</f>
        <v>3</v>
      </c>
      <c r="J14" s="18"/>
      <c r="K14" s="18"/>
      <c r="L14" s="1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68" t="s">
        <v>60</v>
      </c>
      <c r="C15" s="69" t="s">
        <v>129</v>
      </c>
      <c r="D15" s="70"/>
      <c r="E15" s="1"/>
      <c r="F15" s="65" t="s">
        <v>54</v>
      </c>
      <c r="G15" s="66" t="s">
        <v>55</v>
      </c>
      <c r="H15" s="66"/>
      <c r="I15" s="67" t="e">
        <f>SUM(I6:I14)</f>
        <v>#DIV/0!</v>
      </c>
      <c r="J15" s="1"/>
      <c r="K15" s="1"/>
      <c r="L15" s="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18"/>
      <c r="C16" s="81"/>
      <c r="D16" s="82"/>
      <c r="E16" s="1"/>
      <c r="F16" s="1"/>
      <c r="G16" s="1"/>
      <c r="H16" s="1"/>
      <c r="I16" s="1"/>
      <c r="J16" s="1"/>
      <c r="K16" s="1"/>
      <c r="L16" s="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28.5">
      <c r="A17" s="9"/>
      <c r="B17" s="50" t="s">
        <v>18</v>
      </c>
      <c r="C17" s="51" t="s">
        <v>19</v>
      </c>
      <c r="D17" s="52" t="s">
        <v>130</v>
      </c>
      <c r="E17" s="1"/>
      <c r="F17" s="1"/>
      <c r="G17" s="18"/>
      <c r="H17" s="18"/>
      <c r="I17" s="18"/>
      <c r="J17" s="18"/>
      <c r="K17" s="18"/>
      <c r="L17" s="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131</v>
      </c>
      <c r="C18" s="58" t="s">
        <v>132</v>
      </c>
      <c r="D18" s="59"/>
      <c r="E18" s="1"/>
      <c r="F18" s="9"/>
      <c r="G18" s="83" t="s">
        <v>133</v>
      </c>
      <c r="H18" s="84"/>
      <c r="I18" s="85"/>
      <c r="J18" s="85"/>
      <c r="K18" s="85"/>
      <c r="L18" s="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134</v>
      </c>
      <c r="C19" s="58" t="s">
        <v>65</v>
      </c>
      <c r="D19" s="59"/>
      <c r="E19" s="1"/>
      <c r="F19" s="1"/>
      <c r="G19" s="86" t="s">
        <v>135</v>
      </c>
      <c r="H19" s="87"/>
      <c r="I19" s="88"/>
      <c r="J19" s="88"/>
      <c r="K19" s="89"/>
      <c r="L19" s="9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136</v>
      </c>
      <c r="C20" s="58" t="s">
        <v>137</v>
      </c>
      <c r="D20" s="59"/>
      <c r="E20" s="18"/>
      <c r="F20" s="1"/>
      <c r="G20" s="91" t="s">
        <v>138</v>
      </c>
      <c r="H20" s="92"/>
      <c r="I20" s="88"/>
      <c r="J20" s="88"/>
      <c r="K20" s="85"/>
      <c r="L20" s="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68" t="s">
        <v>139</v>
      </c>
      <c r="C21" s="69" t="s">
        <v>140</v>
      </c>
      <c r="D21" s="70"/>
      <c r="E21" s="18"/>
      <c r="F21" s="1"/>
      <c r="G21" s="89"/>
      <c r="H21" s="89"/>
      <c r="I21" s="89"/>
      <c r="J21" s="89"/>
      <c r="K21" s="89"/>
      <c r="L21" s="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18"/>
      <c r="C22" s="81"/>
      <c r="D22" s="82"/>
      <c r="E22" s="25"/>
      <c r="F22" s="1"/>
      <c r="G22" s="83" t="s">
        <v>141</v>
      </c>
      <c r="H22" s="93"/>
      <c r="I22" s="18"/>
      <c r="J22" s="18"/>
      <c r="K22" s="18"/>
      <c r="L22" s="1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94" t="s">
        <v>142</v>
      </c>
      <c r="C23" s="95" t="s">
        <v>143</v>
      </c>
      <c r="D23" s="96"/>
      <c r="E23" s="25"/>
      <c r="F23" s="1"/>
      <c r="G23" s="86" t="s">
        <v>144</v>
      </c>
      <c r="H23" s="97"/>
      <c r="I23" s="98"/>
      <c r="J23" s="18"/>
      <c r="K23" s="99"/>
      <c r="L23" s="1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18"/>
      <c r="C24" s="81"/>
      <c r="D24" s="82"/>
      <c r="E24" s="25"/>
      <c r="F24" s="1"/>
      <c r="G24" s="91" t="s">
        <v>145</v>
      </c>
      <c r="H24" s="100"/>
      <c r="I24" s="98"/>
      <c r="J24" s="18"/>
      <c r="K24" s="18"/>
      <c r="L24" s="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8"/>
      <c r="C25" s="81"/>
      <c r="D25" s="82"/>
      <c r="E25" s="25"/>
      <c r="F25" s="1"/>
      <c r="G25" s="89"/>
      <c r="H25" s="18"/>
      <c r="I25" s="18"/>
      <c r="J25" s="18"/>
      <c r="K25" s="18"/>
      <c r="L25" s="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18"/>
      <c r="C26" s="81"/>
      <c r="D26" s="82"/>
      <c r="E26" s="25"/>
      <c r="F26" s="1"/>
      <c r="G26" s="101" t="s">
        <v>146</v>
      </c>
      <c r="H26" s="18"/>
      <c r="I26" s="18"/>
      <c r="J26" s="18"/>
      <c r="K26" s="18"/>
      <c r="L26" s="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8"/>
      <c r="C27" s="81"/>
      <c r="D27" s="82"/>
      <c r="E27" s="25"/>
      <c r="F27" s="1"/>
      <c r="G27" s="18"/>
      <c r="H27" s="18"/>
      <c r="I27" s="18"/>
      <c r="J27" s="18"/>
      <c r="K27" s="18"/>
      <c r="L27" s="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4.25">
      <c r="A28" s="9"/>
      <c r="B28" s="18"/>
      <c r="C28" s="81"/>
      <c r="D28" s="82"/>
      <c r="E28" s="25"/>
      <c r="F28" s="1"/>
      <c r="G28" s="18" t="s">
        <v>147</v>
      </c>
      <c r="H28" s="18"/>
      <c r="I28" s="18"/>
      <c r="J28" s="18"/>
      <c r="K28" s="18"/>
      <c r="L28" s="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25"/>
      <c r="C29" s="102"/>
      <c r="D29" s="103"/>
      <c r="E29" s="25"/>
      <c r="F29" s="1"/>
      <c r="G29" s="18" t="s">
        <v>148</v>
      </c>
      <c r="H29" s="18"/>
      <c r="I29" s="18"/>
      <c r="J29" s="18"/>
      <c r="K29" s="18"/>
      <c r="L29" s="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25"/>
      <c r="C30" s="102"/>
      <c r="D30" s="103"/>
      <c r="E30" s="25"/>
      <c r="F30" s="1"/>
      <c r="G30" s="1"/>
      <c r="H30" s="1"/>
      <c r="I30" s="1"/>
      <c r="J30" s="1"/>
      <c r="K30" s="1"/>
      <c r="L30" s="1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25"/>
      <c r="C31" s="102"/>
      <c r="D31" s="103"/>
      <c r="E31" s="25"/>
      <c r="F31" s="1"/>
      <c r="G31" s="1"/>
      <c r="H31" s="1"/>
      <c r="I31" s="1"/>
      <c r="J31" s="1"/>
      <c r="K31" s="1"/>
      <c r="L31" s="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25"/>
      <c r="C32" s="102"/>
      <c r="D32" s="103"/>
      <c r="E32" s="25"/>
      <c r="F32" s="1"/>
      <c r="G32" s="1"/>
      <c r="H32" s="1"/>
      <c r="I32" s="1"/>
      <c r="J32" s="1"/>
      <c r="K32" s="1"/>
      <c r="L32" s="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25"/>
      <c r="C33" s="102"/>
      <c r="D33" s="103"/>
      <c r="E33" s="25"/>
      <c r="F33" s="1"/>
      <c r="G33" s="1"/>
      <c r="H33" s="1"/>
      <c r="I33" s="1"/>
      <c r="J33" s="1"/>
      <c r="K33" s="1"/>
      <c r="L33" s="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25"/>
      <c r="C34" s="102"/>
      <c r="D34" s="103"/>
      <c r="E34" s="25"/>
      <c r="F34" s="1"/>
      <c r="G34" s="1"/>
      <c r="H34" s="1"/>
      <c r="I34" s="1"/>
      <c r="J34" s="1"/>
      <c r="K34" s="1"/>
      <c r="L34" s="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14.25">
      <c r="A35" s="9"/>
      <c r="B35" s="25"/>
      <c r="C35" s="102"/>
      <c r="D35" s="103"/>
      <c r="E35" s="25"/>
      <c r="F35" s="1"/>
      <c r="G35" s="1"/>
      <c r="H35" s="1"/>
      <c r="I35" s="1"/>
      <c r="J35" s="1"/>
      <c r="K35" s="1"/>
      <c r="L35" s="1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25"/>
      <c r="C36" s="102"/>
      <c r="D36" s="103"/>
      <c r="E36" s="25"/>
      <c r="F36" s="1"/>
      <c r="G36" s="1"/>
      <c r="H36" s="1"/>
      <c r="I36" s="1"/>
      <c r="J36" s="1"/>
      <c r="K36" s="1"/>
      <c r="L36" s="1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25"/>
      <c r="C37" s="102"/>
      <c r="D37" s="103"/>
      <c r="E37" s="25"/>
      <c r="F37" s="1"/>
      <c r="G37" s="1"/>
      <c r="H37" s="1"/>
      <c r="I37" s="1"/>
      <c r="J37" s="1"/>
      <c r="K37" s="1"/>
      <c r="L37" s="1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25"/>
      <c r="C38" s="102"/>
      <c r="D38" s="103"/>
      <c r="E38" s="25"/>
      <c r="F38" s="1"/>
      <c r="G38" s="1"/>
      <c r="H38" s="1"/>
      <c r="I38" s="1"/>
      <c r="J38" s="1"/>
      <c r="K38" s="1"/>
      <c r="L38" s="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25"/>
      <c r="C39" s="27"/>
      <c r="D39" s="25"/>
      <c r="E39" s="25"/>
      <c r="F39" s="1"/>
      <c r="G39" s="1"/>
      <c r="H39" s="1"/>
      <c r="I39" s="1"/>
      <c r="J39" s="1"/>
      <c r="K39" s="1"/>
      <c r="L39" s="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ht="14.25">
      <c r="A40" s="9"/>
      <c r="B40" s="25"/>
      <c r="C40" s="27"/>
      <c r="D40" s="25"/>
      <c r="E40" s="25"/>
      <c r="F40" s="1"/>
      <c r="G40" s="1"/>
      <c r="H40" s="1"/>
      <c r="I40" s="1"/>
      <c r="J40" s="1"/>
      <c r="K40" s="1"/>
      <c r="L40" s="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1:99" ht="14.25">
      <c r="A41" s="9"/>
      <c r="B41" s="1"/>
      <c r="C41" s="20"/>
      <c r="D41" s="1"/>
      <c r="E41" s="1"/>
      <c r="F41" s="1"/>
      <c r="G41" s="1"/>
      <c r="H41" s="1"/>
      <c r="I41" s="1"/>
      <c r="J41" s="1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U157"/>
  <sheetViews>
    <sheetView zoomScale="75" zoomScaleNormal="75" workbookViewId="0" topLeftCell="A1">
      <selection activeCell="D18" sqref="D18:D2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99" ht="14.25">
      <c r="A2" s="9"/>
      <c r="B2" s="37" t="s">
        <v>149</v>
      </c>
      <c r="C2" s="39"/>
      <c r="D2" s="39"/>
      <c r="E2" s="1"/>
      <c r="F2" s="39"/>
      <c r="G2" s="37" t="s">
        <v>96</v>
      </c>
      <c r="H2" s="39"/>
      <c r="I2" s="39"/>
      <c r="J2" s="1"/>
      <c r="K2" s="1"/>
      <c r="L2" s="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3"/>
      <c r="D3" s="43"/>
      <c r="E3" s="43"/>
      <c r="F3" s="43"/>
      <c r="G3" s="41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7.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104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1"/>
      <c r="L5" s="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105</v>
      </c>
      <c r="C6" s="58" t="s">
        <v>106</v>
      </c>
      <c r="D6" s="59"/>
      <c r="E6" s="1"/>
      <c r="F6" s="60">
        <v>1</v>
      </c>
      <c r="G6" s="61" t="s">
        <v>107</v>
      </c>
      <c r="H6" s="77" t="e">
        <f>((D21-D23)/(D6+D7+D8+D9+D10+D11+D12+D13))*100</f>
        <v>#DIV/0!</v>
      </c>
      <c r="I6" s="78" t="e">
        <f>IF(H6&lt;1.5,1,IF(H6&gt;3,3,2))</f>
        <v>#DIV/0!</v>
      </c>
      <c r="J6" s="18"/>
      <c r="K6" s="18"/>
      <c r="L6" s="18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79" t="s">
        <v>108</v>
      </c>
      <c r="C7" s="80"/>
      <c r="D7" s="59"/>
      <c r="E7" s="1"/>
      <c r="F7" s="60">
        <v>2</v>
      </c>
      <c r="G7" s="61" t="s">
        <v>109</v>
      </c>
      <c r="H7" s="77" t="e">
        <f>((D21-D23)/((D6+D7+D8+D9+D10+D11+D12+D13)-(D14+D15)))*100</f>
        <v>#DIV/0!</v>
      </c>
      <c r="I7" s="78">
        <f>IF(AND((D21-D23)&lt;0,(D6+D7+D8+D9+D10+D11+D12+D13-D14-D15)&lt;0),1,IF((D6+D7+D8+D9+D10+D11+D12+D13-D14-D15)&lt;0.01,1,IF(H7&lt;1.7,1,IF(H7&gt;4,3,2))))</f>
        <v>1</v>
      </c>
      <c r="J7" s="18"/>
      <c r="K7" s="18"/>
      <c r="L7" s="18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110</v>
      </c>
      <c r="C8" s="58" t="s">
        <v>111</v>
      </c>
      <c r="D8" s="59"/>
      <c r="E8" s="1"/>
      <c r="F8" s="60">
        <v>3</v>
      </c>
      <c r="G8" s="61" t="s">
        <v>39</v>
      </c>
      <c r="H8" s="77" t="e">
        <f>((D14+D15)/(D6+D7+D8+D9+D10+D11+D12+D13))*100</f>
        <v>#DIV/0!</v>
      </c>
      <c r="I8" s="78" t="e">
        <f>IF(H8&lt;30,5,IF(H8&gt;50,1,3))</f>
        <v>#DIV/0!</v>
      </c>
      <c r="J8" s="18"/>
      <c r="K8" s="18"/>
      <c r="L8" s="1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112</v>
      </c>
      <c r="C9" s="58" t="s">
        <v>113</v>
      </c>
      <c r="D9" s="59"/>
      <c r="E9" s="1"/>
      <c r="F9" s="60">
        <v>4</v>
      </c>
      <c r="G9" s="61" t="s">
        <v>114</v>
      </c>
      <c r="H9" s="77">
        <f>((D6+D7+D8+D9+D10+D11+D12+D13)-(D14+D15))/(IF(D6&gt;0,(D6+D7),IF(D7&gt;0,(D6+D7),1)))</f>
        <v>0</v>
      </c>
      <c r="I9" s="78">
        <f>IF(H9&lt;1,1,IF(H9&gt;1.4,3,2))</f>
        <v>1</v>
      </c>
      <c r="J9" s="18"/>
      <c r="K9" s="18"/>
      <c r="L9" s="1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79" t="s">
        <v>115</v>
      </c>
      <c r="C10" s="80"/>
      <c r="D10" s="59"/>
      <c r="E10" s="1"/>
      <c r="F10" s="60">
        <v>5</v>
      </c>
      <c r="G10" s="61" t="s">
        <v>116</v>
      </c>
      <c r="H10" s="77" t="e">
        <f>(D19+D20)/D18</f>
        <v>#DIV/0!</v>
      </c>
      <c r="I10" s="78">
        <f>IF(D18&lt;0.01,1,IF(H10&lt;0.95,5,IF(H10&gt;0.99,1,3)))</f>
        <v>1</v>
      </c>
      <c r="J10" s="18"/>
      <c r="K10" s="18"/>
      <c r="L10" s="1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117</v>
      </c>
      <c r="C11" s="58" t="s">
        <v>118</v>
      </c>
      <c r="D11" s="59"/>
      <c r="E11" s="1"/>
      <c r="F11" s="60">
        <v>6</v>
      </c>
      <c r="G11" s="61" t="s">
        <v>119</v>
      </c>
      <c r="H11" s="77" t="e">
        <f>(D11/D18)*360</f>
        <v>#DIV/0!</v>
      </c>
      <c r="I11" s="78">
        <f>IF(D18&lt;0.01,1,IF(H11&lt;40,3,IF(H11&gt;70,1,2)))</f>
        <v>1</v>
      </c>
      <c r="J11" s="18"/>
      <c r="K11" s="18"/>
      <c r="L11" s="1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120</v>
      </c>
      <c r="C12" s="58" t="s">
        <v>121</v>
      </c>
      <c r="D12" s="59"/>
      <c r="E12" s="1"/>
      <c r="F12" s="60">
        <v>7</v>
      </c>
      <c r="G12" s="61" t="s">
        <v>122</v>
      </c>
      <c r="H12" s="77" t="e">
        <f>D18/(D6+D7+D8+D9+D10+D11+D12+D13)</f>
        <v>#DIV/0!</v>
      </c>
      <c r="I12" s="78" t="e">
        <f>IF(H12&lt;0.3,1,IF(H12&gt;1,3,2))</f>
        <v>#DIV/0!</v>
      </c>
      <c r="J12" s="18"/>
      <c r="K12" s="18"/>
      <c r="L12" s="1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123</v>
      </c>
      <c r="C13" s="58" t="s">
        <v>124</v>
      </c>
      <c r="D13" s="59"/>
      <c r="E13" s="1"/>
      <c r="F13" s="60">
        <v>8</v>
      </c>
      <c r="G13" s="61" t="s">
        <v>125</v>
      </c>
      <c r="H13" s="77">
        <f>(D11+D12+D8+D9+D10+D13)/(IF(D14&gt;0,D14,1))</f>
        <v>0</v>
      </c>
      <c r="I13" s="78">
        <f>IF(H13&lt;1.2,1,IF(H13&gt;2,3,2))</f>
        <v>1</v>
      </c>
      <c r="J13" s="18"/>
      <c r="K13" s="18"/>
      <c r="L13" s="1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126</v>
      </c>
      <c r="C14" s="58" t="s">
        <v>127</v>
      </c>
      <c r="D14" s="59"/>
      <c r="E14" s="1"/>
      <c r="F14" s="60">
        <v>9</v>
      </c>
      <c r="G14" s="61" t="s">
        <v>128</v>
      </c>
      <c r="H14" s="77" t="e">
        <f>(D14+D15)/D21</f>
        <v>#DIV/0!</v>
      </c>
      <c r="I14" s="78">
        <f>IF((D14+D15)=0,3,IF(D21&lt;=0,1,IF(H14&lt;5,3,IF(H14&gt;7,1,2))))</f>
        <v>3</v>
      </c>
      <c r="J14" s="18"/>
      <c r="K14" s="18"/>
      <c r="L14" s="1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68" t="s">
        <v>60</v>
      </c>
      <c r="C15" s="69" t="s">
        <v>129</v>
      </c>
      <c r="D15" s="70"/>
      <c r="E15" s="1"/>
      <c r="F15" s="65" t="s">
        <v>54</v>
      </c>
      <c r="G15" s="66" t="s">
        <v>55</v>
      </c>
      <c r="H15" s="66"/>
      <c r="I15" s="67" t="e">
        <f>SUM(I6:I14)</f>
        <v>#DIV/0!</v>
      </c>
      <c r="J15" s="1"/>
      <c r="K15" s="1"/>
      <c r="L15" s="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18"/>
      <c r="C16" s="81"/>
      <c r="D16" s="82"/>
      <c r="E16" s="1"/>
      <c r="F16" s="1"/>
      <c r="G16" s="1"/>
      <c r="H16" s="1"/>
      <c r="I16" s="1"/>
      <c r="J16" s="1"/>
      <c r="K16" s="1"/>
      <c r="L16" s="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28.5">
      <c r="A17" s="9"/>
      <c r="B17" s="50" t="s">
        <v>18</v>
      </c>
      <c r="C17" s="51" t="s">
        <v>19</v>
      </c>
      <c r="D17" s="52" t="s">
        <v>130</v>
      </c>
      <c r="E17" s="1"/>
      <c r="F17" s="1"/>
      <c r="G17" s="18"/>
      <c r="H17" s="18"/>
      <c r="I17" s="18"/>
      <c r="J17" s="18"/>
      <c r="K17" s="18"/>
      <c r="L17" s="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131</v>
      </c>
      <c r="C18" s="58" t="s">
        <v>132</v>
      </c>
      <c r="D18" s="59"/>
      <c r="E18" s="1"/>
      <c r="F18" s="9"/>
      <c r="G18" s="83" t="s">
        <v>133</v>
      </c>
      <c r="H18" s="84"/>
      <c r="I18" s="85"/>
      <c r="J18" s="85"/>
      <c r="K18" s="85"/>
      <c r="L18" s="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134</v>
      </c>
      <c r="C19" s="58" t="s">
        <v>65</v>
      </c>
      <c r="D19" s="59"/>
      <c r="E19" s="1"/>
      <c r="F19" s="1"/>
      <c r="G19" s="86" t="s">
        <v>135</v>
      </c>
      <c r="H19" s="87"/>
      <c r="I19" s="88"/>
      <c r="J19" s="88"/>
      <c r="K19" s="89"/>
      <c r="L19" s="9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136</v>
      </c>
      <c r="C20" s="58" t="s">
        <v>137</v>
      </c>
      <c r="D20" s="59"/>
      <c r="E20" s="18"/>
      <c r="F20" s="1"/>
      <c r="G20" s="91" t="s">
        <v>138</v>
      </c>
      <c r="H20" s="92"/>
      <c r="I20" s="88"/>
      <c r="J20" s="88"/>
      <c r="K20" s="85"/>
      <c r="L20" s="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68" t="s">
        <v>139</v>
      </c>
      <c r="C21" s="69" t="s">
        <v>140</v>
      </c>
      <c r="D21" s="70"/>
      <c r="E21" s="18"/>
      <c r="F21" s="1"/>
      <c r="G21" s="89"/>
      <c r="H21" s="89"/>
      <c r="I21" s="89"/>
      <c r="J21" s="89"/>
      <c r="K21" s="89"/>
      <c r="L21" s="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18"/>
      <c r="C22" s="81"/>
      <c r="D22" s="82"/>
      <c r="E22" s="25"/>
      <c r="F22" s="1"/>
      <c r="G22" s="83" t="s">
        <v>141</v>
      </c>
      <c r="H22" s="93"/>
      <c r="I22" s="18"/>
      <c r="J22" s="18"/>
      <c r="K22" s="18"/>
      <c r="L22" s="1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94" t="s">
        <v>142</v>
      </c>
      <c r="C23" s="95" t="s">
        <v>143</v>
      </c>
      <c r="D23" s="96">
        <v>0</v>
      </c>
      <c r="E23" s="25"/>
      <c r="F23" s="1"/>
      <c r="G23" s="86" t="s">
        <v>144</v>
      </c>
      <c r="H23" s="97"/>
      <c r="I23" s="98"/>
      <c r="J23" s="18"/>
      <c r="K23" s="99"/>
      <c r="L23" s="1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18"/>
      <c r="C24" s="81"/>
      <c r="D24" s="82"/>
      <c r="E24" s="25"/>
      <c r="F24" s="1"/>
      <c r="G24" s="91" t="s">
        <v>145</v>
      </c>
      <c r="H24" s="100"/>
      <c r="I24" s="98"/>
      <c r="J24" s="18"/>
      <c r="K24" s="18"/>
      <c r="L24" s="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8"/>
      <c r="C25" s="81"/>
      <c r="D25" s="82"/>
      <c r="E25" s="25"/>
      <c r="F25" s="1"/>
      <c r="G25" s="89"/>
      <c r="H25" s="18"/>
      <c r="I25" s="18"/>
      <c r="J25" s="18"/>
      <c r="K25" s="18"/>
      <c r="L25" s="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18"/>
      <c r="C26" s="81"/>
      <c r="D26" s="82"/>
      <c r="E26" s="25"/>
      <c r="F26" s="1"/>
      <c r="G26" s="101" t="s">
        <v>146</v>
      </c>
      <c r="H26" s="18"/>
      <c r="I26" s="18"/>
      <c r="J26" s="18"/>
      <c r="K26" s="18"/>
      <c r="L26" s="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8"/>
      <c r="C27" s="81"/>
      <c r="D27" s="82"/>
      <c r="E27" s="25"/>
      <c r="F27" s="1"/>
      <c r="G27" s="18"/>
      <c r="H27" s="18"/>
      <c r="I27" s="18"/>
      <c r="J27" s="18"/>
      <c r="K27" s="18"/>
      <c r="L27" s="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4.25">
      <c r="A28" s="9"/>
      <c r="B28" s="18"/>
      <c r="C28" s="81"/>
      <c r="D28" s="82"/>
      <c r="E28" s="25"/>
      <c r="F28" s="1"/>
      <c r="G28" s="18" t="s">
        <v>147</v>
      </c>
      <c r="H28" s="18"/>
      <c r="I28" s="18"/>
      <c r="J28" s="18"/>
      <c r="K28" s="18"/>
      <c r="L28" s="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25"/>
      <c r="C29" s="102"/>
      <c r="D29" s="103"/>
      <c r="E29" s="25"/>
      <c r="F29" s="1"/>
      <c r="G29" s="18" t="s">
        <v>148</v>
      </c>
      <c r="H29" s="18"/>
      <c r="I29" s="18"/>
      <c r="J29" s="18"/>
      <c r="K29" s="18"/>
      <c r="L29" s="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25"/>
      <c r="C30" s="102"/>
      <c r="D30" s="103"/>
      <c r="E30" s="25"/>
      <c r="F30" s="1"/>
      <c r="G30" s="1"/>
      <c r="H30" s="1"/>
      <c r="I30" s="1"/>
      <c r="J30" s="1"/>
      <c r="K30" s="1"/>
      <c r="L30" s="1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25"/>
      <c r="C31" s="102"/>
      <c r="D31" s="103"/>
      <c r="E31" s="25"/>
      <c r="F31" s="1"/>
      <c r="G31" s="1"/>
      <c r="H31" s="1"/>
      <c r="I31" s="1"/>
      <c r="J31" s="1"/>
      <c r="K31" s="1"/>
      <c r="L31" s="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25"/>
      <c r="C32" s="102"/>
      <c r="D32" s="103"/>
      <c r="E32" s="25"/>
      <c r="F32" s="1"/>
      <c r="G32" s="1"/>
      <c r="H32" s="1"/>
      <c r="I32" s="1"/>
      <c r="J32" s="1"/>
      <c r="K32" s="1"/>
      <c r="L32" s="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25"/>
      <c r="C33" s="102"/>
      <c r="D33" s="103"/>
      <c r="E33" s="25"/>
      <c r="F33" s="1"/>
      <c r="G33" s="1"/>
      <c r="H33" s="1"/>
      <c r="I33" s="1"/>
      <c r="J33" s="1"/>
      <c r="K33" s="1"/>
      <c r="L33" s="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25"/>
      <c r="C34" s="102"/>
      <c r="D34" s="103"/>
      <c r="E34" s="25"/>
      <c r="F34" s="1"/>
      <c r="G34" s="1"/>
      <c r="H34" s="1"/>
      <c r="I34" s="1"/>
      <c r="J34" s="1"/>
      <c r="K34" s="1"/>
      <c r="L34" s="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14.25">
      <c r="A35" s="9"/>
      <c r="B35" s="25"/>
      <c r="C35" s="102"/>
      <c r="D35" s="103"/>
      <c r="E35" s="25"/>
      <c r="F35" s="1"/>
      <c r="G35" s="1"/>
      <c r="H35" s="1"/>
      <c r="I35" s="1"/>
      <c r="J35" s="1"/>
      <c r="K35" s="1"/>
      <c r="L35" s="1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25"/>
      <c r="C36" s="102"/>
      <c r="D36" s="103"/>
      <c r="E36" s="25"/>
      <c r="F36" s="1"/>
      <c r="G36" s="1"/>
      <c r="H36" s="1"/>
      <c r="I36" s="1"/>
      <c r="J36" s="1"/>
      <c r="K36" s="1"/>
      <c r="L36" s="1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25"/>
      <c r="C37" s="102"/>
      <c r="D37" s="103"/>
      <c r="E37" s="25"/>
      <c r="F37" s="1"/>
      <c r="G37" s="1"/>
      <c r="H37" s="1"/>
      <c r="I37" s="1"/>
      <c r="J37" s="1"/>
      <c r="K37" s="1"/>
      <c r="L37" s="1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25"/>
      <c r="C38" s="102"/>
      <c r="D38" s="103"/>
      <c r="E38" s="25"/>
      <c r="F38" s="1"/>
      <c r="G38" s="1"/>
      <c r="H38" s="1"/>
      <c r="I38" s="1"/>
      <c r="J38" s="1"/>
      <c r="K38" s="1"/>
      <c r="L38" s="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25"/>
      <c r="C39" s="27"/>
      <c r="D39" s="25"/>
      <c r="E39" s="25"/>
      <c r="F39" s="1"/>
      <c r="G39" s="1"/>
      <c r="H39" s="1"/>
      <c r="I39" s="1"/>
      <c r="J39" s="1"/>
      <c r="K39" s="1"/>
      <c r="L39" s="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ht="14.25">
      <c r="A40" s="9"/>
      <c r="B40" s="25"/>
      <c r="C40" s="27"/>
      <c r="D40" s="25"/>
      <c r="E40" s="25"/>
      <c r="F40" s="1"/>
      <c r="G40" s="1"/>
      <c r="H40" s="1"/>
      <c r="I40" s="1"/>
      <c r="J40" s="1"/>
      <c r="K40" s="1"/>
      <c r="L40" s="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1:99" ht="14.25">
      <c r="A41" s="9"/>
      <c r="B41" s="1"/>
      <c r="C41" s="20"/>
      <c r="D41" s="1"/>
      <c r="E41" s="1"/>
      <c r="F41" s="1"/>
      <c r="G41" s="1"/>
      <c r="H41" s="1"/>
      <c r="I41" s="1"/>
      <c r="J41" s="1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157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99" ht="14.25">
      <c r="A2" s="9"/>
      <c r="B2" s="37" t="s">
        <v>150</v>
      </c>
      <c r="C2" s="39"/>
      <c r="D2" s="39"/>
      <c r="E2" s="1"/>
      <c r="F2" s="39"/>
      <c r="G2" s="37" t="s">
        <v>96</v>
      </c>
      <c r="H2" s="39"/>
      <c r="I2" s="39"/>
      <c r="J2" s="1"/>
      <c r="K2" s="1"/>
      <c r="L2" s="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3"/>
      <c r="D3" s="43"/>
      <c r="E3" s="43"/>
      <c r="F3" s="43"/>
      <c r="G3" s="41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7.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104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1"/>
      <c r="L5" s="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105</v>
      </c>
      <c r="C6" s="58" t="s">
        <v>106</v>
      </c>
      <c r="D6" s="59"/>
      <c r="E6" s="1"/>
      <c r="F6" s="60">
        <v>1</v>
      </c>
      <c r="G6" s="61" t="s">
        <v>107</v>
      </c>
      <c r="H6" s="77" t="e">
        <f>((D21-D23)/(D6+D7+D8+D9+D10+D11+D12+D13))*100</f>
        <v>#DIV/0!</v>
      </c>
      <c r="I6" s="78" t="e">
        <f>IF(H6&lt;1.5,1,IF(H6&gt;3,3,2))</f>
        <v>#DIV/0!</v>
      </c>
      <c r="J6" s="18"/>
      <c r="K6" s="18"/>
      <c r="L6" s="18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79" t="s">
        <v>108</v>
      </c>
      <c r="C7" s="80"/>
      <c r="D7" s="59"/>
      <c r="E7" s="1"/>
      <c r="F7" s="60">
        <v>2</v>
      </c>
      <c r="G7" s="61" t="s">
        <v>109</v>
      </c>
      <c r="H7" s="77" t="e">
        <f>((D21-D23)/((D6+D7+D8+D9+D10+D11+D12+D13)-(D14+D15)))*100</f>
        <v>#DIV/0!</v>
      </c>
      <c r="I7" s="78">
        <f>IF(AND((D21-D23)&lt;0,(D6+D7+D8+D9+D10+D11+D12+D13-D14-D15)&lt;0),1,IF((D6+D7+D8+D9+D10+D11+D12+D13-D14-D15)&lt;0.01,1,IF(H7&lt;1.7,1,IF(H7&gt;4,3,2))))</f>
        <v>1</v>
      </c>
      <c r="J7" s="18"/>
      <c r="K7" s="18"/>
      <c r="L7" s="18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110</v>
      </c>
      <c r="C8" s="58" t="s">
        <v>111</v>
      </c>
      <c r="D8" s="59"/>
      <c r="E8" s="1"/>
      <c r="F8" s="60">
        <v>3</v>
      </c>
      <c r="G8" s="61" t="s">
        <v>39</v>
      </c>
      <c r="H8" s="77" t="e">
        <f>((D14+D15)/(D6+D7+D8+D9+D10+D11+D12+D13))*100</f>
        <v>#DIV/0!</v>
      </c>
      <c r="I8" s="78" t="e">
        <f>IF(H8&lt;30,5,IF(H8&gt;50,1,3))</f>
        <v>#DIV/0!</v>
      </c>
      <c r="J8" s="18"/>
      <c r="K8" s="18"/>
      <c r="L8" s="1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112</v>
      </c>
      <c r="C9" s="58" t="s">
        <v>113</v>
      </c>
      <c r="D9" s="59"/>
      <c r="E9" s="1"/>
      <c r="F9" s="60">
        <v>4</v>
      </c>
      <c r="G9" s="61" t="s">
        <v>114</v>
      </c>
      <c r="H9" s="77">
        <f>((D6+D7+D8+D9+D10+D11+D12+D13)-(D14+D15))/(IF(D6&gt;0,(D6+D7),IF(D7&gt;0,(D6+D7),1)))</f>
        <v>0</v>
      </c>
      <c r="I9" s="78">
        <f>IF(H9&lt;1,1,IF(H9&gt;1.4,3,2))</f>
        <v>1</v>
      </c>
      <c r="J9" s="18"/>
      <c r="K9" s="18"/>
      <c r="L9" s="1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79" t="s">
        <v>115</v>
      </c>
      <c r="C10" s="80"/>
      <c r="D10" s="59"/>
      <c r="E10" s="1"/>
      <c r="F10" s="60">
        <v>5</v>
      </c>
      <c r="G10" s="61" t="s">
        <v>116</v>
      </c>
      <c r="H10" s="77" t="e">
        <f>(D19+D20)/D18</f>
        <v>#DIV/0!</v>
      </c>
      <c r="I10" s="78">
        <f>IF(D18&lt;0.01,1,IF(H10&lt;0.95,5,IF(H10&gt;0.99,1,3)))</f>
        <v>1</v>
      </c>
      <c r="J10" s="18"/>
      <c r="K10" s="18"/>
      <c r="L10" s="1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117</v>
      </c>
      <c r="C11" s="58" t="s">
        <v>118</v>
      </c>
      <c r="D11" s="59"/>
      <c r="E11" s="1"/>
      <c r="F11" s="60">
        <v>6</v>
      </c>
      <c r="G11" s="61" t="s">
        <v>119</v>
      </c>
      <c r="H11" s="77" t="e">
        <f>(D11/D18)*360</f>
        <v>#DIV/0!</v>
      </c>
      <c r="I11" s="78">
        <f>IF(D18&lt;0.01,1,IF(H11&lt;40,3,IF(H11&gt;70,1,2)))</f>
        <v>1</v>
      </c>
      <c r="J11" s="18"/>
      <c r="K11" s="18"/>
      <c r="L11" s="1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120</v>
      </c>
      <c r="C12" s="58" t="s">
        <v>121</v>
      </c>
      <c r="D12" s="59"/>
      <c r="E12" s="1"/>
      <c r="F12" s="60">
        <v>7</v>
      </c>
      <c r="G12" s="61" t="s">
        <v>122</v>
      </c>
      <c r="H12" s="77" t="e">
        <f>D18/(D6+D7+D8+D9+D10+D11+D12+D13)</f>
        <v>#DIV/0!</v>
      </c>
      <c r="I12" s="78" t="e">
        <f>IF(H12&lt;0.3,1,IF(H12&gt;1,3,2))</f>
        <v>#DIV/0!</v>
      </c>
      <c r="J12" s="18"/>
      <c r="K12" s="18"/>
      <c r="L12" s="1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123</v>
      </c>
      <c r="C13" s="58" t="s">
        <v>124</v>
      </c>
      <c r="D13" s="59"/>
      <c r="E13" s="1"/>
      <c r="F13" s="60">
        <v>8</v>
      </c>
      <c r="G13" s="61" t="s">
        <v>125</v>
      </c>
      <c r="H13" s="77">
        <f>(D11+D12+D8+D9+D10+D13)/(IF(D14&gt;0,D14,1))</f>
        <v>0</v>
      </c>
      <c r="I13" s="78">
        <f>IF(H13&lt;1.2,1,IF(H13&gt;2,3,2))</f>
        <v>1</v>
      </c>
      <c r="J13" s="18"/>
      <c r="K13" s="18"/>
      <c r="L13" s="1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126</v>
      </c>
      <c r="C14" s="58" t="s">
        <v>127</v>
      </c>
      <c r="D14" s="59"/>
      <c r="E14" s="1"/>
      <c r="F14" s="60">
        <v>9</v>
      </c>
      <c r="G14" s="61" t="s">
        <v>128</v>
      </c>
      <c r="H14" s="77" t="e">
        <f>(D14+D15)/D21</f>
        <v>#DIV/0!</v>
      </c>
      <c r="I14" s="78">
        <f>IF((D14+D15)=0,3,IF(D21&lt;=0,1,IF(H14&lt;5,3,IF(H14&gt;7,1,2))))</f>
        <v>3</v>
      </c>
      <c r="J14" s="18"/>
      <c r="K14" s="18"/>
      <c r="L14" s="1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68" t="s">
        <v>60</v>
      </c>
      <c r="C15" s="69" t="s">
        <v>129</v>
      </c>
      <c r="D15" s="70"/>
      <c r="E15" s="1"/>
      <c r="F15" s="65" t="s">
        <v>54</v>
      </c>
      <c r="G15" s="66" t="s">
        <v>97</v>
      </c>
      <c r="H15" s="66"/>
      <c r="I15" s="67" t="e">
        <f>SUM(I6:I14)</f>
        <v>#DIV/0!</v>
      </c>
      <c r="J15" s="1"/>
      <c r="K15" s="1"/>
      <c r="L15" s="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18"/>
      <c r="C16" s="81"/>
      <c r="D16" s="82"/>
      <c r="E16" s="1"/>
      <c r="F16" s="1"/>
      <c r="G16" s="1"/>
      <c r="H16" s="1"/>
      <c r="I16" s="1"/>
      <c r="J16" s="1"/>
      <c r="K16" s="1"/>
      <c r="L16" s="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28.5">
      <c r="A17" s="9"/>
      <c r="B17" s="50" t="s">
        <v>18</v>
      </c>
      <c r="C17" s="51" t="s">
        <v>19</v>
      </c>
      <c r="D17" s="52" t="s">
        <v>130</v>
      </c>
      <c r="E17" s="1"/>
      <c r="F17" s="1"/>
      <c r="G17" s="18"/>
      <c r="H17" s="18"/>
      <c r="I17" s="18"/>
      <c r="J17" s="18"/>
      <c r="K17" s="18"/>
      <c r="L17" s="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131</v>
      </c>
      <c r="C18" s="58" t="s">
        <v>132</v>
      </c>
      <c r="D18" s="59"/>
      <c r="E18" s="1"/>
      <c r="F18" s="9"/>
      <c r="G18" s="83" t="s">
        <v>133</v>
      </c>
      <c r="H18" s="84"/>
      <c r="I18" s="85"/>
      <c r="J18" s="85"/>
      <c r="K18" s="85"/>
      <c r="L18" s="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134</v>
      </c>
      <c r="C19" s="58" t="s">
        <v>65</v>
      </c>
      <c r="D19" s="59"/>
      <c r="E19" s="1"/>
      <c r="F19" s="1"/>
      <c r="G19" s="86" t="s">
        <v>135</v>
      </c>
      <c r="H19" s="87"/>
      <c r="I19" s="88"/>
      <c r="J19" s="88"/>
      <c r="K19" s="89"/>
      <c r="L19" s="9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136</v>
      </c>
      <c r="C20" s="58" t="s">
        <v>137</v>
      </c>
      <c r="D20" s="59"/>
      <c r="E20" s="18"/>
      <c r="F20" s="1"/>
      <c r="G20" s="91" t="s">
        <v>138</v>
      </c>
      <c r="H20" s="92"/>
      <c r="I20" s="88"/>
      <c r="J20" s="88"/>
      <c r="K20" s="85"/>
      <c r="L20" s="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68" t="s">
        <v>139</v>
      </c>
      <c r="C21" s="69" t="s">
        <v>140</v>
      </c>
      <c r="D21" s="70"/>
      <c r="E21" s="18"/>
      <c r="F21" s="1"/>
      <c r="G21" s="89"/>
      <c r="H21" s="89"/>
      <c r="I21" s="89"/>
      <c r="J21" s="89"/>
      <c r="K21" s="89"/>
      <c r="L21" s="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18"/>
      <c r="C22" s="81"/>
      <c r="D22" s="82"/>
      <c r="E22" s="25"/>
      <c r="F22" s="1"/>
      <c r="G22" s="83" t="s">
        <v>141</v>
      </c>
      <c r="H22" s="93"/>
      <c r="I22" s="18"/>
      <c r="J22" s="18"/>
      <c r="K22" s="18"/>
      <c r="L22" s="1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94" t="s">
        <v>142</v>
      </c>
      <c r="C23" s="95" t="s">
        <v>143</v>
      </c>
      <c r="D23" s="96"/>
      <c r="E23" s="25"/>
      <c r="F23" s="1"/>
      <c r="G23" s="86" t="s">
        <v>144</v>
      </c>
      <c r="H23" s="97"/>
      <c r="I23" s="98"/>
      <c r="J23" s="18"/>
      <c r="K23" s="99"/>
      <c r="L23" s="1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18"/>
      <c r="C24" s="81"/>
      <c r="D24" s="82"/>
      <c r="E24" s="25"/>
      <c r="F24" s="1"/>
      <c r="G24" s="91" t="s">
        <v>145</v>
      </c>
      <c r="H24" s="100"/>
      <c r="I24" s="98"/>
      <c r="J24" s="18"/>
      <c r="K24" s="18"/>
      <c r="L24" s="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8"/>
      <c r="C25" s="81"/>
      <c r="D25" s="82"/>
      <c r="E25" s="25"/>
      <c r="F25" s="1"/>
      <c r="G25" s="89"/>
      <c r="H25" s="18"/>
      <c r="I25" s="18"/>
      <c r="J25" s="18"/>
      <c r="K25" s="18"/>
      <c r="L25" s="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18"/>
      <c r="C26" s="81"/>
      <c r="D26" s="82"/>
      <c r="E26" s="25"/>
      <c r="F26" s="1"/>
      <c r="G26" s="101" t="s">
        <v>146</v>
      </c>
      <c r="H26" s="18"/>
      <c r="I26" s="18"/>
      <c r="J26" s="18"/>
      <c r="K26" s="18"/>
      <c r="L26" s="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8"/>
      <c r="C27" s="81"/>
      <c r="D27" s="82"/>
      <c r="E27" s="25"/>
      <c r="F27" s="1"/>
      <c r="G27" s="18"/>
      <c r="H27" s="18"/>
      <c r="I27" s="18"/>
      <c r="J27" s="18"/>
      <c r="K27" s="18"/>
      <c r="L27" s="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4.25">
      <c r="A28" s="9"/>
      <c r="B28" s="18"/>
      <c r="C28" s="81"/>
      <c r="D28" s="82"/>
      <c r="E28" s="25"/>
      <c r="F28" s="1"/>
      <c r="G28" s="18" t="s">
        <v>147</v>
      </c>
      <c r="H28" s="18"/>
      <c r="I28" s="18"/>
      <c r="J28" s="18"/>
      <c r="K28" s="18"/>
      <c r="L28" s="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25"/>
      <c r="C29" s="102"/>
      <c r="D29" s="103"/>
      <c r="E29" s="25"/>
      <c r="F29" s="1"/>
      <c r="G29" s="18" t="s">
        <v>148</v>
      </c>
      <c r="H29" s="18"/>
      <c r="I29" s="18"/>
      <c r="J29" s="18"/>
      <c r="K29" s="18"/>
      <c r="L29" s="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25"/>
      <c r="C30" s="102"/>
      <c r="D30" s="103"/>
      <c r="E30" s="25"/>
      <c r="F30" s="1"/>
      <c r="G30" s="1"/>
      <c r="H30" s="1"/>
      <c r="I30" s="1"/>
      <c r="J30" s="1"/>
      <c r="K30" s="1"/>
      <c r="L30" s="1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25"/>
      <c r="C31" s="102"/>
      <c r="D31" s="103"/>
      <c r="E31" s="25"/>
      <c r="F31" s="1"/>
      <c r="G31" s="1"/>
      <c r="H31" s="1"/>
      <c r="I31" s="1"/>
      <c r="J31" s="1"/>
      <c r="K31" s="1"/>
      <c r="L31" s="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25"/>
      <c r="C32" s="102"/>
      <c r="D32" s="103"/>
      <c r="E32" s="25"/>
      <c r="F32" s="1"/>
      <c r="G32" s="1"/>
      <c r="H32" s="1"/>
      <c r="I32" s="1"/>
      <c r="J32" s="1"/>
      <c r="K32" s="1"/>
      <c r="L32" s="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25"/>
      <c r="C33" s="102"/>
      <c r="D33" s="103"/>
      <c r="E33" s="25"/>
      <c r="F33" s="1"/>
      <c r="G33" s="1"/>
      <c r="H33" s="1"/>
      <c r="I33" s="1"/>
      <c r="J33" s="1"/>
      <c r="K33" s="1"/>
      <c r="L33" s="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25"/>
      <c r="C34" s="102"/>
      <c r="D34" s="103"/>
      <c r="E34" s="25"/>
      <c r="F34" s="1"/>
      <c r="G34" s="1"/>
      <c r="H34" s="1"/>
      <c r="I34" s="1"/>
      <c r="J34" s="1"/>
      <c r="K34" s="1"/>
      <c r="L34" s="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14.25">
      <c r="A35" s="9"/>
      <c r="B35" s="25"/>
      <c r="C35" s="102"/>
      <c r="D35" s="103"/>
      <c r="E35" s="25"/>
      <c r="F35" s="1"/>
      <c r="G35" s="1"/>
      <c r="H35" s="1"/>
      <c r="I35" s="1"/>
      <c r="J35" s="1"/>
      <c r="K35" s="1"/>
      <c r="L35" s="1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25"/>
      <c r="C36" s="102"/>
      <c r="D36" s="103"/>
      <c r="E36" s="25"/>
      <c r="F36" s="1"/>
      <c r="G36" s="1"/>
      <c r="H36" s="1"/>
      <c r="I36" s="1"/>
      <c r="J36" s="1"/>
      <c r="K36" s="1"/>
      <c r="L36" s="1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25"/>
      <c r="C37" s="102"/>
      <c r="D37" s="103"/>
      <c r="E37" s="25"/>
      <c r="F37" s="1"/>
      <c r="G37" s="1"/>
      <c r="H37" s="1"/>
      <c r="I37" s="1"/>
      <c r="J37" s="1"/>
      <c r="K37" s="1"/>
      <c r="L37" s="1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25"/>
      <c r="C38" s="102"/>
      <c r="D38" s="103"/>
      <c r="E38" s="25"/>
      <c r="F38" s="1"/>
      <c r="G38" s="1"/>
      <c r="H38" s="1"/>
      <c r="I38" s="1"/>
      <c r="J38" s="1"/>
      <c r="K38" s="1"/>
      <c r="L38" s="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25"/>
      <c r="C39" s="27"/>
      <c r="D39" s="25"/>
      <c r="E39" s="25"/>
      <c r="F39" s="1"/>
      <c r="G39" s="1"/>
      <c r="H39" s="1"/>
      <c r="I39" s="1"/>
      <c r="J39" s="1"/>
      <c r="K39" s="1"/>
      <c r="L39" s="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ht="14.25">
      <c r="A40" s="9"/>
      <c r="B40" s="25"/>
      <c r="C40" s="27"/>
      <c r="D40" s="25"/>
      <c r="E40" s="25"/>
      <c r="F40" s="1"/>
      <c r="G40" s="1"/>
      <c r="H40" s="1"/>
      <c r="I40" s="1"/>
      <c r="J40" s="1"/>
      <c r="K40" s="1"/>
      <c r="L40" s="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1:99" ht="14.25">
      <c r="A41" s="9"/>
      <c r="B41" s="1"/>
      <c r="C41" s="20"/>
      <c r="D41" s="1"/>
      <c r="E41" s="1"/>
      <c r="F41" s="1"/>
      <c r="G41" s="1"/>
      <c r="H41" s="1"/>
      <c r="I41" s="1"/>
      <c r="J41" s="1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Libor Ilčík</cp:lastModifiedBy>
  <dcterms:modified xsi:type="dcterms:W3CDTF">2009-04-17T10:01:47Z</dcterms:modified>
  <cp:category/>
  <cp:version/>
  <cp:contentType/>
  <cp:contentStatus/>
</cp:coreProperties>
</file>